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AKCE 2025\a - ODEVZDANE\ABCD_ISŠA_Modernizace stravovacího provozu_DPS\ROZPOCTY\250606_Zounek VCP\"/>
    </mc:Choice>
  </mc:AlternateContent>
  <bookViews>
    <workbookView xWindow="0" yWindow="0" windowWidth="0" windowHeight="0"/>
  </bookViews>
  <sheets>
    <sheet name="Rekapitulace stavby" sheetId="1" r:id="rId1"/>
    <sheet name="250606 - Dodávka, demontá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'250606 - Dodávka, demontá...'!$C$88:$K$176</definedName>
    <definedName name="_xlnm.Print_Area" localSheetId="1">'250606 - Dodávka, demontá...'!$C$4:$J$39,'250606 - Dodávka, demontá...'!$C$45:$J$70,'250606 - Dodávka, demontá...'!$C$76:$K$176</definedName>
    <definedName name="_xlnm.Print_Titles" localSheetId="1">'250606 - Dodávka, demontá...'!$88:$88</definedName>
    <definedName name="_xlnm.Print_Area" localSheetId="2">'Seznam figur'!$C$4:$G$20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3"/>
  <c r="BH103"/>
  <c r="BG103"/>
  <c r="BF103"/>
  <c r="T103"/>
  <c r="R103"/>
  <c r="P103"/>
  <c r="BI97"/>
  <c r="BH97"/>
  <c r="BG97"/>
  <c r="BF97"/>
  <c r="T97"/>
  <c r="R97"/>
  <c r="P97"/>
  <c r="BI93"/>
  <c r="BH93"/>
  <c r="BG93"/>
  <c r="BF93"/>
  <c r="T93"/>
  <c r="R93"/>
  <c r="P93"/>
  <c r="BI92"/>
  <c r="BH92"/>
  <c r="BG92"/>
  <c r="BF92"/>
  <c r="T92"/>
  <c r="R92"/>
  <c r="P92"/>
  <c r="J86"/>
  <c r="F85"/>
  <c r="F83"/>
  <c r="E81"/>
  <c r="J55"/>
  <c r="F54"/>
  <c r="F52"/>
  <c r="E50"/>
  <c r="J21"/>
  <c r="E21"/>
  <c r="J85"/>
  <c r="J20"/>
  <c r="J18"/>
  <c r="E18"/>
  <c r="F86"/>
  <c r="J17"/>
  <c r="J12"/>
  <c r="J52"/>
  <c r="E7"/>
  <c r="E79"/>
  <c i="1" r="L50"/>
  <c r="AM50"/>
  <c r="AM49"/>
  <c r="L49"/>
  <c r="AM47"/>
  <c r="L47"/>
  <c r="L45"/>
  <c r="L44"/>
  <c i="2" r="J128"/>
  <c r="J135"/>
  <c r="J164"/>
  <c i="1" r="AS54"/>
  <c i="2" r="BK137"/>
  <c r="BK142"/>
  <c r="J152"/>
  <c r="BK156"/>
  <c r="BK155"/>
  <c r="BK149"/>
  <c r="J103"/>
  <c r="BK93"/>
  <c r="BK92"/>
  <c r="J142"/>
  <c r="BK131"/>
  <c r="BK144"/>
  <c r="J155"/>
  <c r="J156"/>
  <c r="BK158"/>
  <c r="J110"/>
  <c r="J92"/>
  <c r="BK110"/>
  <c r="J120"/>
  <c r="BK135"/>
  <c r="J137"/>
  <c r="J147"/>
  <c r="J129"/>
  <c r="J139"/>
  <c r="BK154"/>
  <c r="J97"/>
  <c r="J93"/>
  <c r="BK127"/>
  <c r="BK134"/>
  <c r="J134"/>
  <c r="J144"/>
  <c r="BK139"/>
  <c r="BK164"/>
  <c r="BK117"/>
  <c r="BK128"/>
  <c r="BK120"/>
  <c r="J154"/>
  <c r="BK152"/>
  <c r="J113"/>
  <c r="J131"/>
  <c r="J149"/>
  <c r="BK113"/>
  <c r="J127"/>
  <c r="BK103"/>
  <c r="BK170"/>
  <c r="BK97"/>
  <c r="BK129"/>
  <c r="BK147"/>
  <c r="J170"/>
  <c r="J158"/>
  <c r="J117"/>
  <c l="1" r="R91"/>
  <c r="T96"/>
  <c r="P109"/>
  <c r="R126"/>
  <c r="P133"/>
  <c r="P136"/>
  <c r="P153"/>
  <c r="BK91"/>
  <c r="J91"/>
  <c r="J61"/>
  <c r="P91"/>
  <c r="P96"/>
  <c r="T109"/>
  <c r="T126"/>
  <c r="BK136"/>
  <c r="J136"/>
  <c r="J67"/>
  <c r="BK153"/>
  <c r="J153"/>
  <c r="J68"/>
  <c r="P157"/>
  <c r="BK96"/>
  <c r="J96"/>
  <c r="J62"/>
  <c r="BK109"/>
  <c r="J109"/>
  <c r="J63"/>
  <c r="BK126"/>
  <c r="J126"/>
  <c r="J64"/>
  <c r="T133"/>
  <c r="R136"/>
  <c r="R153"/>
  <c r="T153"/>
  <c r="T157"/>
  <c r="T91"/>
  <c r="T90"/>
  <c r="R96"/>
  <c r="R109"/>
  <c r="P126"/>
  <c r="BK133"/>
  <c r="J133"/>
  <c r="J66"/>
  <c r="R133"/>
  <c r="T136"/>
  <c r="BK157"/>
  <c r="J157"/>
  <c r="J69"/>
  <c r="R157"/>
  <c r="J83"/>
  <c r="BE103"/>
  <c r="BE131"/>
  <c r="BE134"/>
  <c r="BE142"/>
  <c r="BE170"/>
  <c r="J54"/>
  <c r="BE97"/>
  <c r="BE113"/>
  <c r="BE127"/>
  <c r="BE128"/>
  <c r="BE135"/>
  <c r="BE137"/>
  <c r="BE139"/>
  <c r="BE147"/>
  <c r="BE149"/>
  <c r="BE164"/>
  <c r="E48"/>
  <c r="F55"/>
  <c r="BE110"/>
  <c r="BE117"/>
  <c r="BE120"/>
  <c r="BE129"/>
  <c r="BE144"/>
  <c r="BE152"/>
  <c r="BE155"/>
  <c r="BE158"/>
  <c r="BE92"/>
  <c r="BE93"/>
  <c r="BE154"/>
  <c r="BE156"/>
  <c r="J34"/>
  <c i="1" r="AW55"/>
  <c i="2" r="F37"/>
  <c i="1" r="BD55"/>
  <c r="BD54"/>
  <c r="W33"/>
  <c i="2" r="F36"/>
  <c i="1" r="BC55"/>
  <c r="BC54"/>
  <c r="AY54"/>
  <c i="2" r="F35"/>
  <c i="1" r="BB55"/>
  <c r="BB54"/>
  <c r="W31"/>
  <c i="2" r="F34"/>
  <c i="1" r="BA55"/>
  <c r="BA54"/>
  <c r="W30"/>
  <c i="2" l="1" r="P132"/>
  <c r="R132"/>
  <c r="T132"/>
  <c r="P90"/>
  <c r="P89"/>
  <c i="1" r="AU55"/>
  <c i="2" r="T89"/>
  <c r="R90"/>
  <c r="R89"/>
  <c r="BK132"/>
  <c r="J132"/>
  <c r="J65"/>
  <c r="BK90"/>
  <c r="J90"/>
  <c r="J60"/>
  <c i="1" r="W32"/>
  <c i="2" r="J33"/>
  <c i="1" r="AV55"/>
  <c r="AT55"/>
  <c r="AW54"/>
  <c r="AK30"/>
  <c r="AX54"/>
  <c i="2" r="F33"/>
  <c i="1" r="AZ55"/>
  <c r="AZ54"/>
  <c r="W29"/>
  <c r="AU54"/>
  <c i="2" l="1" r="BK89"/>
  <c r="J89"/>
  <c i="1" r="AV54"/>
  <c r="AK29"/>
  <c i="2" r="J30"/>
  <c i="1" r="AG55"/>
  <c r="AG54"/>
  <c r="AK26"/>
  <c i="2" l="1" r="J39"/>
  <c r="J59"/>
  <c i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<sst xmlns="http://schemas.openxmlformats.org/spreadsheetml/2006/main">
  <si>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</si>
  <si>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</si>
  <si>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</si>
  <si>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</si>
  <si>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</si>
  <si>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{bf3fd220-c049-46db-a027-408423775a20}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</si>
  <si>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</si>
  <si>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</si>
  <si>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</si>
  <si>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</si>
  <si>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</si>
  <si>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</si>
  <si>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</si>
  <si>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25-03</t>
  </si>
  <si>
    <t>Stavba:</t>
  </si>
  <si>
    <t>Modernizace stravovacího provozu ISŠA Brno, Dunajevského 1</t>
  </si>
  <si>
    <t>KSO:</t>
  </si>
  <si>
    <t/>
  </si>
  <si>
    <t>CC-CZ:</t>
  </si>
  <si>
    <t>Místo:</t>
  </si>
  <si>
    <t>Dunajevského 1996/1, 616 00 Brno-Žabovřesky</t>
  </si>
  <si>
    <t>Datum:</t>
  </si>
  <si>
    <t>18.6.2025</t>
  </si>
  <si>
    <t>Zadavatel:</t>
  </si>
  <si>
    <t>IČ:</t>
  </si>
  <si>
    <t>25323610</t>
  </si>
  <si>
    <t>HRASPO spol. s r.o.</t>
  </si>
  <si>
    <t>DIČ:</t>
  </si>
  <si>
    <t>CZ25323610</t>
  </si>
  <si>
    <t>Zhotovitel:</t>
  </si>
  <si>
    <t xml:space="preserve"> </t>
  </si>
  <si>
    <t>Projektant:</t>
  </si>
  <si>
    <t>True</t>
  </si>
  <si>
    <t>Zpracovatel:</t>
  </si>
  <si>
    <t>46901850</t>
  </si>
  <si>
    <t>OSS Brno, s.r.o.</t>
  </si>
  <si>
    <t>CZ46901850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</si>
  <si>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</si>
  <si>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</si>
  <si>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</si>
  <si>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</si>
  <si>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</si>
  <si>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</si>
  <si>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</si>
  <si>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</si>
  <si>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</si>
  <si>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</si>
  <si>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</si>
  <si>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</si>
  <si>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</si>
  <si>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</si>
  <si>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</si>
  <si>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</si>
  <si>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</si>
  <si>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</si>
  <si>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</si>
  <si>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</si>
  <si>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</si>
  <si>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</si>
  <si>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</si>
  <si>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</si>
  <si>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</si>
  <si>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</si>
  <si>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</si>
  <si>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</si>
  <si>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</si>
  <si>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</si>
  <si>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</si>
  <si>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</si>
  <si>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</si>
  <si>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</si>
  <si>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</si>
  <si>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</si>
  <si>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</si>
  <si>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</si>
  <si>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</si>
  <si>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</si>
  <si>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</si>
  <si>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250606</t>
  </si>
  <si>
    <t>Dodávka, demontáž a montáž vzduchotechniky-VÍCEPRÁCE</t>
  </si>
  <si>
    <t>STA</t>
  </si>
  <si>
    <t>1</t>
  </si>
  <si>
    <t>{339e6655-31f4-4c2a-8dda-b718fd3177f6}</t>
  </si>
  <si>
    <t>2</t>
  </si>
  <si>
    <t>HEB200</t>
  </si>
  <si>
    <t>Šířka/Výška HEB 200</t>
  </si>
  <si>
    <t>M</t>
  </si>
  <si>
    <t>0,2</t>
  </si>
  <si>
    <t>3</t>
  </si>
  <si>
    <t>KRYCÍ LIST SOUPISU PRACÍ</t>
  </si>
  <si>
    <t>Objekt:</t>
  </si>
  <si>
    <t>250606 - Dodávka, demontáž a montáž vzduchotechniky-VÍCEPRÁCE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</si>
  <si>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</si>
  <si>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</si>
  <si>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</si>
  <si>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</si>
  <si>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</si>
  <si>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</si>
  <si>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</si>
  <si>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</si>
  <si>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</si>
  <si>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</si>
  <si>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D1 - Zařízení č.1 – Větrání kuchyně</t>
  </si>
  <si>
    <t xml:space="preserve">    D2 - Ocelová výměna - Větrání kuchyně</t>
  </si>
  <si>
    <t xml:space="preserve">    D3 - Ostatní činnosti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</si>
  <si>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</si>
  <si>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</si>
  <si>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</si>
  <si>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</si>
  <si>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</si>
  <si>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</si>
  <si>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</si>
  <si>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</si>
  <si>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</si>
  <si>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</si>
  <si>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</si>
  <si>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</si>
  <si>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</si>
  <si>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</si>
  <si>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</si>
  <si>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</si>
  <si>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</si>
  <si>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</si>
  <si>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</si>
  <si>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310235251</t>
  </si>
  <si>
    <t>Zazdívka otvorů ve zdivu nadzákladovém cihlami pálenými plochy do 0,0225 m2, ve zdi tl. přes 300 do 450 mm</t>
  </si>
  <si>
    <t>kus</t>
  </si>
  <si>
    <t>poptávka OSS_23042025 - D.1.1 Arch. - ZN - [2]</t>
  </si>
  <si>
    <t>4</t>
  </si>
  <si>
    <t>443082446</t>
  </si>
  <si>
    <t>311231115</t>
  </si>
  <si>
    <t>Zdivo z cihel pálených nosné z cihel plných dl. 290 mm P 7 až 15, na maltu ze suché směsi 5 MPa</t>
  </si>
  <si>
    <t>m3</t>
  </si>
  <si>
    <t>CS ÚRS 2025 01</t>
  </si>
  <si>
    <t>1784768581</t>
  </si>
  <si>
    <t>Online PSC</t>
  </si>
  <si>
    <t>https://podminky.urs.cz/item/CS_URS_2025_01/311231115</t>
  </si>
  <si>
    <t>VV</t>
  </si>
  <si>
    <t>1*(0,3*0,45*0,55)"0.18-nové otvory</t>
  </si>
  <si>
    <t>6</t>
  </si>
  <si>
    <t>Úpravy povrchů, podlahy a osazování výplní</t>
  </si>
  <si>
    <t>612142001</t>
  </si>
  <si>
    <t>Pletivo vnitřních ploch v ploše nebo pruzích, na plném podkladu sklovláknité vtlačené do tmelu včetně tmelu stěn</t>
  </si>
  <si>
    <t>m2</t>
  </si>
  <si>
    <t>poptávka OSS_23042025 - D.1.1 Arch. - ZN - [12]</t>
  </si>
  <si>
    <t>2134725562</t>
  </si>
  <si>
    <t>1*(0,3*0,55)"0.18-nové otvory</t>
  </si>
  <si>
    <t>4*(HEB200*HEB200)"0.18-ocelová výměna</t>
  </si>
  <si>
    <t>Součet</t>
  </si>
  <si>
    <t>FIG</t>
  </si>
  <si>
    <t>Rozpad figury: HEB200</t>
  </si>
  <si>
    <t>612321141</t>
  </si>
  <si>
    <t>Omítka vápenocementová vnitřních ploch nanášená ručně dvouvrstvá, tloušťky jádrové omítky do 10 mm a tloušťky štuku do 3 mm štuková svislých konstrukcí stěn</t>
  </si>
  <si>
    <t>poptávka OSS_23042025 - D.1.1 Arch. - ZN - [14]</t>
  </si>
  <si>
    <t>679097181</t>
  </si>
  <si>
    <t>9</t>
  </si>
  <si>
    <t>Ostatní konstrukce a práce, bourání</t>
  </si>
  <si>
    <t>5</t>
  </si>
  <si>
    <t>963012520</t>
  </si>
  <si>
    <t>Bourání stropů z desek nebo panelů železobetonových prefabrikovaných s dutinami z panelů, š. přes 300 mm tl. přes 140 mm</t>
  </si>
  <si>
    <t>-462541046</t>
  </si>
  <si>
    <t>https://podminky.urs.cz/item/CS_URS_2025_01/963012520</t>
  </si>
  <si>
    <t>1*(((0,25*0,4)+(0,3*0,65))*0,25)+1*(((0,25*0,4)+(0,35*0,65))*0,25)"0.18-rozšíření otvory strop VZT</t>
  </si>
  <si>
    <t>971033541</t>
  </si>
  <si>
    <t>Vybourání otvorů ve zdivu základovém nebo nadzákladovém z cihel, tvárnic, příčkovek z cihel pálených na maltu vápennou nebo vápenocementovou plochy do 1 m2, tl. do 300 mm</t>
  </si>
  <si>
    <t>poptávka OSS_23042025 - D.1.1 Arch. - ZN - [33]</t>
  </si>
  <si>
    <t>175051057</t>
  </si>
  <si>
    <t>4*(HEB200*HEB200*0,2)"0.18-ocelová výměna</t>
  </si>
  <si>
    <t>7</t>
  </si>
  <si>
    <t>971033561</t>
  </si>
  <si>
    <t>Vybourání otvorů ve zdivu základovém nebo nadzákladovém z cihel, tvárnic, příčkovek z cihel pálených na maltu vápennou nebo vápenocementovou plochy do 1 m2, tl. do 600 mm</t>
  </si>
  <si>
    <t>-778226311</t>
  </si>
  <si>
    <t>https://podminky.urs.cz/item/CS_URS_2025_01/971033561</t>
  </si>
  <si>
    <t>1*(0,3*0,45*0,55)+1*(1,2*0,45*0,55)"0.18-nové otvory</t>
  </si>
  <si>
    <t>8</t>
  </si>
  <si>
    <t>978013191</t>
  </si>
  <si>
    <t>Otlučení vápenných nebo vápenocementových omítek vnitřních ploch stěn s vyškrabáním spar, s očištěním zdiva, v rozsahu přes 50 do 100 %</t>
  </si>
  <si>
    <t>poptávka OSS_23042025 - D.1.1 Arch. - ZN - [38]</t>
  </si>
  <si>
    <t>-1374956518</t>
  </si>
  <si>
    <t>1*(0,3*0,55)+1*(1,2*0,55)"0.18-nové otvory</t>
  </si>
  <si>
    <t>997</t>
  </si>
  <si>
    <t>Doprava suti a vybouraných hmot</t>
  </si>
  <si>
    <t>997013211</t>
  </si>
  <si>
    <t>Vnitrostaveništní doprava suti a vybouraných hmot vodorovně do 50 m s naložením ručně pro budovy a haly výšky do 6 m</t>
  </si>
  <si>
    <t>t</t>
  </si>
  <si>
    <t>poptávka OSS_23042025 - D.1.1 Arch. - ZN - [39]</t>
  </si>
  <si>
    <t>911218146</t>
  </si>
  <si>
    <t>10</t>
  </si>
  <si>
    <t>997013501</t>
  </si>
  <si>
    <t>Odvoz suti a vybouraných hmot na skládku nebo meziskládku se složením, na vzdálenost do 1 km</t>
  </si>
  <si>
    <t>poptávka OSS_23042025 - D.1.1 Arch. - ZN - [40]</t>
  </si>
  <si>
    <t>1360444764</t>
  </si>
  <si>
    <t>11</t>
  </si>
  <si>
    <t>997013509</t>
  </si>
  <si>
    <t>Odvoz suti a vybouraných hmot na skládku nebo meziskládku se složením, na vzdálenost Příplatek k ceně za každý další započatý 1 km přes 1 km</t>
  </si>
  <si>
    <t>poptávka OSS_23042025 - D.1.1 Arch. - ZN - [41]</t>
  </si>
  <si>
    <t>-1813097345</t>
  </si>
  <si>
    <t>((2*4,1)-1)*0,465</t>
  </si>
  <si>
    <t>997013871</t>
  </si>
  <si>
    <t>Poplatek za uložení stavebního odpadu na recyklační skládce (skládkovné) směsného stavebního a demoličního zatříděného do Katalogu odpadů pod kódem 17 09 04</t>
  </si>
  <si>
    <t>poptávka OSS_23042025 - D.1.1 Arch. - ZN - [47]</t>
  </si>
  <si>
    <t>490199518</t>
  </si>
  <si>
    <t>PSV</t>
  </si>
  <si>
    <t>Práce a dodávky PSV</t>
  </si>
  <si>
    <t>D1</t>
  </si>
  <si>
    <t>Zařízení č.1 – Větrání kuchyně</t>
  </si>
  <si>
    <t>13</t>
  </si>
  <si>
    <t>003.R1</t>
  </si>
  <si>
    <t>Požární klapka FDMB 600 x 600 . 01, ovládání ruční a teplotní (tavná pojistka)</t>
  </si>
  <si>
    <t>ks</t>
  </si>
  <si>
    <t>-1875792717</t>
  </si>
  <si>
    <t>14</t>
  </si>
  <si>
    <t>Pol30</t>
  </si>
  <si>
    <t>Ocelové pozinkované potrubí čtyřhranné skupiny I., tř. těsnosti C dle ČSN EN 1507 do obvodu 1500 mm, 60% tvarových kusů</t>
  </si>
  <si>
    <t>poptávka OSS_23042025 - D.1.2.4 VZT - NN - [30]</t>
  </si>
  <si>
    <t>2045820655</t>
  </si>
  <si>
    <t>D2</t>
  </si>
  <si>
    <t>Ocelová výměna - Větrání kuchyně</t>
  </si>
  <si>
    <t>15</t>
  </si>
  <si>
    <t>767995102.R1</t>
  </si>
  <si>
    <t>Montáž ostatních atypických zámečnických konstrukcí hmotnosti přes 1 do 3 kg</t>
  </si>
  <si>
    <t>kg</t>
  </si>
  <si>
    <t>16</t>
  </si>
  <si>
    <t>1803324144</t>
  </si>
  <si>
    <t>2*(0,003*0,05*(0,8+0,2))*7850</t>
  </si>
  <si>
    <t>13611210.R1</t>
  </si>
  <si>
    <t>plech ocelový hladký jakost S235JR tl 3mm tabule</t>
  </si>
  <si>
    <t>1885282484</t>
  </si>
  <si>
    <t>2*(0,003*0,05*(0,8+0,2))*7850*0,001</t>
  </si>
  <si>
    <t>0,002*1,1 'Přepočtené koeficientem množství</t>
  </si>
  <si>
    <t>17</t>
  </si>
  <si>
    <t>767995114.R1</t>
  </si>
  <si>
    <t>Montáž ostatních atypických zámečnických konstrukcí hmotnosti přes 20 do 50 kg</t>
  </si>
  <si>
    <t>1486144838</t>
  </si>
  <si>
    <t>(0,8+0,2)*22,4</t>
  </si>
  <si>
    <t>18</t>
  </si>
  <si>
    <t>13010752.R1</t>
  </si>
  <si>
    <t>ocel profilová jakost S235JR (11 375) průřez IPE 200</t>
  </si>
  <si>
    <t>-435587368</t>
  </si>
  <si>
    <t>(0,8+0,2)*22,4*0,001</t>
  </si>
  <si>
    <t>0,022*1,1 'Přepočtené koeficientem množství</t>
  </si>
  <si>
    <t>19</t>
  </si>
  <si>
    <t>767995117.R1</t>
  </si>
  <si>
    <t>Montáž ostatních atypických zámečnických konstrukcí hmotnosti přes 250 do 500 kg</t>
  </si>
  <si>
    <t>1922991194</t>
  </si>
  <si>
    <t>(0,2+5,58+0,2)*61,3</t>
  </si>
  <si>
    <t>20</t>
  </si>
  <si>
    <t>13010980.R1</t>
  </si>
  <si>
    <t>ocel profilová jakost S235JR (11 375) průřez HEB 200</t>
  </si>
  <si>
    <t>-993537936</t>
  </si>
  <si>
    <t>(0,2+5,58+0,2)*61,3*0,001</t>
  </si>
  <si>
    <t>0,367*1,1 'Přepočtené koeficientem množství</t>
  </si>
  <si>
    <t>998767121.R1</t>
  </si>
  <si>
    <t>Přesun hmot pro zámečnické konstrukce stanovený z hmotnosti přesunovaného materiálu vodorovná dopravní vzdálenost do 50 m ruční (bez užití mechanizace) v objektech výšky do 6 m</t>
  </si>
  <si>
    <t>-124764236</t>
  </si>
  <si>
    <t>D3</t>
  </si>
  <si>
    <t>Ostatní činnosti</t>
  </si>
  <si>
    <t>22</t>
  </si>
  <si>
    <t>D3.R1</t>
  </si>
  <si>
    <t>Montážní a spojovací materiál</t>
  </si>
  <si>
    <t>soubor</t>
  </si>
  <si>
    <t>607398300</t>
  </si>
  <si>
    <t>23</t>
  </si>
  <si>
    <t>Pol37.R1</t>
  </si>
  <si>
    <t>Doprava</t>
  </si>
  <si>
    <t>36567749</t>
  </si>
  <si>
    <t>24</t>
  </si>
  <si>
    <t>D3.R2</t>
  </si>
  <si>
    <t>HZS, kompletace</t>
  </si>
  <si>
    <t>-1451778557</t>
  </si>
  <si>
    <t>784</t>
  </si>
  <si>
    <t>Dokončovací práce - malby a tapety</t>
  </si>
  <si>
    <t>25</t>
  </si>
  <si>
    <t>784111001</t>
  </si>
  <si>
    <t>Oprášení (ometení) podkladu v místnostech výšky do 3,80 m</t>
  </si>
  <si>
    <t>poptávka OSS_23042025 - D.1.1 Arch. - ZN - [88]</t>
  </si>
  <si>
    <t>1690678278</t>
  </si>
  <si>
    <t>26</t>
  </si>
  <si>
    <t>784181121</t>
  </si>
  <si>
    <t>Penetrace podkladu jednonásobná hloubková akrylátová bezbarvá v místnostech výšky do 3,80 m</t>
  </si>
  <si>
    <t>poptávka OSS_23042025 - D.1.1 Arch. - ZN - [90]</t>
  </si>
  <si>
    <t>-510537658</t>
  </si>
  <si>
    <t>27</t>
  </si>
  <si>
    <t>784221101</t>
  </si>
  <si>
    <t>Malby z malířských směsí otěruvzdorných za sucha dvojnásobné, bílé za sucha otěruvzdorné dobře v místnostech výšky do 3,80 m</t>
  </si>
  <si>
    <t>poptávka OSS_23042025 - D.1.1 Arch. - ZN - [93]</t>
  </si>
  <si>
    <t>-2097598429</t>
  </si>
  <si>
    <t>P</t>
  </si>
  <si>
    <t>Poznámka k položce:_x000d_
Poznámka k položce: Požadavek na malbu: standardní bílá malba (proti plísni)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</si>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</sst>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b/>
      <sz val="8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 indent="1"/>
    </xf>
    <xf numFmtId="0" fontId="18" fillId="0" borderId="0" xfId="0" applyFont="1" applyAlignment="1" applyProtection="1">
      <alignment horizontal="left" vertical="center" indent="1"/>
    </xf>
    <xf numFmtId="167" fontId="18" fillId="0" borderId="0" xfId="0" applyNumberFormat="1" applyFont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0" borderId="15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1231115" TargetMode="External" /><Relationship Id="rId2" Type="http://schemas.openxmlformats.org/officeDocument/2006/relationships/hyperlink" Target="https://podminky.urs.cz/item/CS_URS_2025_01/963012520" TargetMode="External" /><Relationship Id="rId3" Type="http://schemas.openxmlformats.org/officeDocument/2006/relationships/hyperlink" Target="https://podminky.urs.cz/item/CS_URS_2025_01/971033561" TargetMode="External" /><Relationship Id="rId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25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7" t="s">
        <v>28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30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27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34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7" t="s">
        <v>36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38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35412.809999999998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40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41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42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35412.809999999998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7436.6899999999996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43">
        <v>0.12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43">
        <v>0.12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50" t="s">
        <v>51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42849.5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25-03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Modernizace stravovacího provozu ISŠA Brno, Dunajevského 1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Dunajevského 1996/1, 616 00 Brno-Žabovřesky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18.6.2025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HRASPO spol. s r.o.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31</v>
      </c>
      <c r="AJ49" s="35"/>
      <c r="AK49" s="35"/>
      <c r="AL49" s="35"/>
      <c r="AM49" s="67" t="str">
        <f>IF(E17="","",E17)</f>
        <v xml:space="preserve"> </v>
      </c>
      <c r="AN49" s="58"/>
      <c r="AO49" s="58"/>
      <c r="AP49" s="58"/>
      <c r="AQ49" s="35"/>
      <c r="AR49" s="39"/>
      <c r="AS49" s="68" t="s">
        <v>53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29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33</v>
      </c>
      <c r="AJ50" s="35"/>
      <c r="AK50" s="35"/>
      <c r="AL50" s="35"/>
      <c r="AM50" s="67" t="str">
        <f>IF(E20="","",E20)</f>
        <v>OSS Brno, s.r.o.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54</v>
      </c>
      <c r="D52" s="81"/>
      <c r="E52" s="81"/>
      <c r="F52" s="81"/>
      <c r="G52" s="81"/>
      <c r="H52" s="82"/>
      <c r="I52" s="83" t="s">
        <v>55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56</v>
      </c>
      <c r="AH52" s="81"/>
      <c r="AI52" s="81"/>
      <c r="AJ52" s="81"/>
      <c r="AK52" s="81"/>
      <c r="AL52" s="81"/>
      <c r="AM52" s="81"/>
      <c r="AN52" s="83" t="s">
        <v>57</v>
      </c>
      <c r="AO52" s="81"/>
      <c r="AP52" s="81"/>
      <c r="AQ52" s="85" t="s">
        <v>58</v>
      </c>
      <c r="AR52" s="39"/>
      <c r="AS52" s="86" t="s">
        <v>59</v>
      </c>
      <c r="AT52" s="87" t="s">
        <v>60</v>
      </c>
      <c r="AU52" s="87" t="s">
        <v>61</v>
      </c>
      <c r="AV52" s="87" t="s">
        <v>62</v>
      </c>
      <c r="AW52" s="87" t="s">
        <v>63</v>
      </c>
      <c r="AX52" s="87" t="s">
        <v>64</v>
      </c>
      <c r="AY52" s="87" t="s">
        <v>65</v>
      </c>
      <c r="AZ52" s="87" t="s">
        <v>66</v>
      </c>
      <c r="BA52" s="87" t="s">
        <v>67</v>
      </c>
      <c r="BB52" s="87" t="s">
        <v>68</v>
      </c>
      <c r="BC52" s="87" t="s">
        <v>69</v>
      </c>
      <c r="BD52" s="88" t="s">
        <v>70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71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35412.809999999998</v>
      </c>
      <c r="AH54" s="95"/>
      <c r="AI54" s="95"/>
      <c r="AJ54" s="95"/>
      <c r="AK54" s="95"/>
      <c r="AL54" s="95"/>
      <c r="AM54" s="95"/>
      <c r="AN54" s="96">
        <f>SUM(AG54,AT54)</f>
        <v>42849.5</v>
      </c>
      <c r="AO54" s="96"/>
      <c r="AP54" s="96"/>
      <c r="AQ54" s="97" t="s">
        <v>17</v>
      </c>
      <c r="AR54" s="98"/>
      <c r="AS54" s="99">
        <f>ROUND(AS55,2)</f>
        <v>0</v>
      </c>
      <c r="AT54" s="100">
        <f>ROUND(SUM(AV54:AW54),2)</f>
        <v>7436.6899999999996</v>
      </c>
      <c r="AU54" s="101">
        <f>ROUND(AU55,5)</f>
        <v>28.900200000000002</v>
      </c>
      <c r="AV54" s="100">
        <f>ROUND(AZ54*L29,2)</f>
        <v>7436.6899999999996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35412.809999999998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E54" s="6"/>
      <c r="BS54" s="103" t="s">
        <v>72</v>
      </c>
      <c r="BT54" s="103" t="s">
        <v>73</v>
      </c>
      <c r="BU54" s="104" t="s">
        <v>74</v>
      </c>
      <c r="BV54" s="103" t="s">
        <v>75</v>
      </c>
      <c r="BW54" s="103" t="s">
        <v>5</v>
      </c>
      <c r="BX54" s="103" t="s">
        <v>76</v>
      </c>
      <c r="CL54" s="103" t="s">
        <v>17</v>
      </c>
    </row>
    <row r="55" s="7" customFormat="1" ht="24.75" customHeight="1">
      <c r="A55" s="105" t="s">
        <v>77</v>
      </c>
      <c r="B55" s="106"/>
      <c r="C55" s="107"/>
      <c r="D55" s="108" t="s">
        <v>78</v>
      </c>
      <c r="E55" s="108"/>
      <c r="F55" s="108"/>
      <c r="G55" s="108"/>
      <c r="H55" s="108"/>
      <c r="I55" s="109"/>
      <c r="J55" s="108" t="s">
        <v>79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'250606 - Dodávka, demontá...'!J30</f>
        <v>35412.809999999998</v>
      </c>
      <c r="AH55" s="109"/>
      <c r="AI55" s="109"/>
      <c r="AJ55" s="109"/>
      <c r="AK55" s="109"/>
      <c r="AL55" s="109"/>
      <c r="AM55" s="109"/>
      <c r="AN55" s="110">
        <f>SUM(AG55,AT55)</f>
        <v>42849.5</v>
      </c>
      <c r="AO55" s="109"/>
      <c r="AP55" s="109"/>
      <c r="AQ55" s="111" t="s">
        <v>80</v>
      </c>
      <c r="AR55" s="112"/>
      <c r="AS55" s="113">
        <v>0</v>
      </c>
      <c r="AT55" s="114">
        <f>ROUND(SUM(AV55:AW55),2)</f>
        <v>7436.6899999999996</v>
      </c>
      <c r="AU55" s="115">
        <f>'250606 - Dodávka, demontá...'!P89</f>
        <v>28.900201000000003</v>
      </c>
      <c r="AV55" s="114">
        <f>'250606 - Dodávka, demontá...'!J33</f>
        <v>7436.6899999999996</v>
      </c>
      <c r="AW55" s="114">
        <f>'250606 - Dodávka, demontá...'!J34</f>
        <v>0</v>
      </c>
      <c r="AX55" s="114">
        <f>'250606 - Dodávka, demontá...'!J35</f>
        <v>0</v>
      </c>
      <c r="AY55" s="114">
        <f>'250606 - Dodávka, demontá...'!J36</f>
        <v>0</v>
      </c>
      <c r="AZ55" s="114">
        <f>'250606 - Dodávka, demontá...'!F33</f>
        <v>35412.809999999998</v>
      </c>
      <c r="BA55" s="114">
        <f>'250606 - Dodávka, demontá...'!F34</f>
        <v>0</v>
      </c>
      <c r="BB55" s="114">
        <f>'250606 - Dodávka, demontá...'!F35</f>
        <v>0</v>
      </c>
      <c r="BC55" s="114">
        <f>'250606 - Dodávka, demontá...'!F36</f>
        <v>0</v>
      </c>
      <c r="BD55" s="116">
        <f>'250606 - Dodávka, demontá...'!F37</f>
        <v>0</v>
      </c>
      <c r="BE55" s="7"/>
      <c r="BT55" s="117" t="s">
        <v>81</v>
      </c>
      <c r="BV55" s="117" t="s">
        <v>75</v>
      </c>
      <c r="BW55" s="117" t="s">
        <v>82</v>
      </c>
      <c r="BX55" s="117" t="s">
        <v>5</v>
      </c>
      <c r="CL55" s="117" t="s">
        <v>17</v>
      </c>
      <c r="CM55" s="117" t="s">
        <v>83</v>
      </c>
    </row>
    <row r="56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="2" customFormat="1" ht="6.96" customHeight="1">
      <c r="A57" s="3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sheet="1" formatColumns="0" formatRows="0" objects="1" scenarios="1" spinCount="100000" saltValue="z6ZsGEk8fx7O1PNiVRBU88mDFmXgMgVzaAkZbp6MUmMhREIuHAscKUd1Pb3/4Sb1Cagr+dXrCMR69ZrHx5OJfQ==" hashValue="5niiGkDG+qKTjFGK0K/IEtgJr95S/snZMwQigRoYX4fx25bBGov6XMYjuPTcewBkuivcZv6HxBANIjqRem4gFQ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50606 - Dodávka, demont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  <c r="AZ2" s="118" t="s">
        <v>84</v>
      </c>
      <c r="BA2" s="118" t="s">
        <v>85</v>
      </c>
      <c r="BB2" s="118" t="s">
        <v>86</v>
      </c>
      <c r="BC2" s="118" t="s">
        <v>87</v>
      </c>
      <c r="BD2" s="118" t="s">
        <v>88</v>
      </c>
    </row>
    <row r="3" s="1" customFormat="1" ht="6.96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1"/>
      <c r="AT3" s="18" t="s">
        <v>83</v>
      </c>
    </row>
    <row r="4" s="1" customFormat="1" ht="24.96" customHeight="1">
      <c r="B4" s="21"/>
      <c r="D4" s="121" t="s">
        <v>89</v>
      </c>
      <c r="L4" s="21"/>
      <c r="M4" s="12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3" t="s">
        <v>14</v>
      </c>
      <c r="L6" s="21"/>
    </row>
    <row r="7" s="1" customFormat="1" ht="16.5" customHeight="1">
      <c r="B7" s="21"/>
      <c r="E7" s="124" t="str">
        <f>'Rekapitulace stavby'!K6</f>
        <v>Modernizace stravovacího provozu ISŠA Brno, Dunajevského 1</v>
      </c>
      <c r="F7" s="123"/>
      <c r="G7" s="123"/>
      <c r="H7" s="123"/>
      <c r="L7" s="21"/>
    </row>
    <row r="8" s="2" customFormat="1" ht="12" customHeight="1">
      <c r="A8" s="33"/>
      <c r="B8" s="39"/>
      <c r="C8" s="33"/>
      <c r="D8" s="123" t="s">
        <v>90</v>
      </c>
      <c r="E8" s="33"/>
      <c r="F8" s="33"/>
      <c r="G8" s="33"/>
      <c r="H8" s="33"/>
      <c r="I8" s="33"/>
      <c r="J8" s="33"/>
      <c r="K8" s="33"/>
      <c r="L8" s="12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6" t="s">
        <v>91</v>
      </c>
      <c r="F9" s="33"/>
      <c r="G9" s="33"/>
      <c r="H9" s="33"/>
      <c r="I9" s="33"/>
      <c r="J9" s="33"/>
      <c r="K9" s="33"/>
      <c r="L9" s="12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3" t="s">
        <v>16</v>
      </c>
      <c r="E11" s="33"/>
      <c r="F11" s="127" t="s">
        <v>17</v>
      </c>
      <c r="G11" s="33"/>
      <c r="H11" s="33"/>
      <c r="I11" s="123" t="s">
        <v>18</v>
      </c>
      <c r="J11" s="127" t="s">
        <v>17</v>
      </c>
      <c r="K11" s="33"/>
      <c r="L11" s="12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3" t="s">
        <v>19</v>
      </c>
      <c r="E12" s="33"/>
      <c r="F12" s="127" t="s">
        <v>20</v>
      </c>
      <c r="G12" s="33"/>
      <c r="H12" s="33"/>
      <c r="I12" s="123" t="s">
        <v>21</v>
      </c>
      <c r="J12" s="128" t="str">
        <f>'Rekapitulace stavby'!AN8</f>
        <v>18.6.2025</v>
      </c>
      <c r="K12" s="33"/>
      <c r="L12" s="12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3" t="s">
        <v>23</v>
      </c>
      <c r="E14" s="33"/>
      <c r="F14" s="33"/>
      <c r="G14" s="33"/>
      <c r="H14" s="33"/>
      <c r="I14" s="123" t="s">
        <v>24</v>
      </c>
      <c r="J14" s="127" t="s">
        <v>25</v>
      </c>
      <c r="K14" s="33"/>
      <c r="L14" s="12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26</v>
      </c>
      <c r="F15" s="33"/>
      <c r="G15" s="33"/>
      <c r="H15" s="33"/>
      <c r="I15" s="123" t="s">
        <v>27</v>
      </c>
      <c r="J15" s="127" t="s">
        <v>28</v>
      </c>
      <c r="K15" s="33"/>
      <c r="L15" s="12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3" t="s">
        <v>29</v>
      </c>
      <c r="E17" s="33"/>
      <c r="F17" s="33"/>
      <c r="G17" s="33"/>
      <c r="H17" s="33"/>
      <c r="I17" s="123" t="s">
        <v>24</v>
      </c>
      <c r="J17" s="127" t="str">
        <f>'Rekapitulace stavby'!AN13</f>
        <v/>
      </c>
      <c r="K17" s="33"/>
      <c r="L17" s="12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23" t="s">
        <v>27</v>
      </c>
      <c r="J18" s="127" t="str">
        <f>'Rekapitulace stavby'!AN14</f>
        <v/>
      </c>
      <c r="K18" s="33"/>
      <c r="L18" s="12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3" t="s">
        <v>31</v>
      </c>
      <c r="E20" s="33"/>
      <c r="F20" s="33"/>
      <c r="G20" s="33"/>
      <c r="H20" s="33"/>
      <c r="I20" s="123" t="s">
        <v>24</v>
      </c>
      <c r="J20" s="127" t="str">
        <f>IF('Rekapitulace stavby'!AN16="","",'Rekapitulace stavby'!AN16)</f>
        <v/>
      </c>
      <c r="K20" s="33"/>
      <c r="L20" s="12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tr">
        <f>IF('Rekapitulace stavby'!E17="","",'Rekapitulace stavby'!E17)</f>
        <v xml:space="preserve"> </v>
      </c>
      <c r="F21" s="33"/>
      <c r="G21" s="33"/>
      <c r="H21" s="33"/>
      <c r="I21" s="123" t="s">
        <v>27</v>
      </c>
      <c r="J21" s="127" t="str">
        <f>IF('Rekapitulace stavby'!AN17="","",'Rekapitulace stavby'!AN17)</f>
        <v/>
      </c>
      <c r="K21" s="33"/>
      <c r="L21" s="12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3" t="s">
        <v>33</v>
      </c>
      <c r="E23" s="33"/>
      <c r="F23" s="33"/>
      <c r="G23" s="33"/>
      <c r="H23" s="33"/>
      <c r="I23" s="123" t="s">
        <v>24</v>
      </c>
      <c r="J23" s="127" t="s">
        <v>34</v>
      </c>
      <c r="K23" s="33"/>
      <c r="L23" s="12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35</v>
      </c>
      <c r="F24" s="33"/>
      <c r="G24" s="33"/>
      <c r="H24" s="33"/>
      <c r="I24" s="123" t="s">
        <v>27</v>
      </c>
      <c r="J24" s="127" t="s">
        <v>36</v>
      </c>
      <c r="K24" s="33"/>
      <c r="L24" s="12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3" t="s">
        <v>37</v>
      </c>
      <c r="E26" s="33"/>
      <c r="F26" s="33"/>
      <c r="G26" s="33"/>
      <c r="H26" s="33"/>
      <c r="I26" s="33"/>
      <c r="J26" s="33"/>
      <c r="K26" s="33"/>
      <c r="L26" s="12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29"/>
      <c r="B27" s="130"/>
      <c r="C27" s="129"/>
      <c r="D27" s="129"/>
      <c r="E27" s="131" t="s">
        <v>17</v>
      </c>
      <c r="F27" s="131"/>
      <c r="G27" s="131"/>
      <c r="H27" s="131"/>
      <c r="I27" s="129"/>
      <c r="J27" s="129"/>
      <c r="K27" s="129"/>
      <c r="L27" s="132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3"/>
      <c r="E29" s="133"/>
      <c r="F29" s="133"/>
      <c r="G29" s="133"/>
      <c r="H29" s="133"/>
      <c r="I29" s="133"/>
      <c r="J29" s="133"/>
      <c r="K29" s="133"/>
      <c r="L29" s="12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4" t="s">
        <v>39</v>
      </c>
      <c r="E30" s="33"/>
      <c r="F30" s="33"/>
      <c r="G30" s="33"/>
      <c r="H30" s="33"/>
      <c r="I30" s="33"/>
      <c r="J30" s="135">
        <f>ROUND(J89, 2)</f>
        <v>35412.809999999998</v>
      </c>
      <c r="K30" s="33"/>
      <c r="L30" s="12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3"/>
      <c r="E31" s="133"/>
      <c r="F31" s="133"/>
      <c r="G31" s="133"/>
      <c r="H31" s="133"/>
      <c r="I31" s="133"/>
      <c r="J31" s="133"/>
      <c r="K31" s="133"/>
      <c r="L31" s="12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6" t="s">
        <v>41</v>
      </c>
      <c r="G32" s="33"/>
      <c r="H32" s="33"/>
      <c r="I32" s="136" t="s">
        <v>40</v>
      </c>
      <c r="J32" s="136" t="s">
        <v>42</v>
      </c>
      <c r="K32" s="33"/>
      <c r="L32" s="12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37" t="s">
        <v>43</v>
      </c>
      <c r="E33" s="123" t="s">
        <v>44</v>
      </c>
      <c r="F33" s="138">
        <f>ROUND((SUM(BE89:BE176)),  2)</f>
        <v>35412.809999999998</v>
      </c>
      <c r="G33" s="33"/>
      <c r="H33" s="33"/>
      <c r="I33" s="139">
        <v>0.20999999999999999</v>
      </c>
      <c r="J33" s="138">
        <f>ROUND(((SUM(BE89:BE176))*I33),  2)</f>
        <v>7436.6899999999996</v>
      </c>
      <c r="K33" s="33"/>
      <c r="L33" s="12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3" t="s">
        <v>45</v>
      </c>
      <c r="F34" s="138">
        <f>ROUND((SUM(BF89:BF176)),  2)</f>
        <v>0</v>
      </c>
      <c r="G34" s="33"/>
      <c r="H34" s="33"/>
      <c r="I34" s="139">
        <v>0.12</v>
      </c>
      <c r="J34" s="138">
        <f>ROUND(((SUM(BF89:BF176))*I34),  2)</f>
        <v>0</v>
      </c>
      <c r="K34" s="33"/>
      <c r="L34" s="12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3" t="s">
        <v>46</v>
      </c>
      <c r="F35" s="138">
        <f>ROUND((SUM(BG89:BG176)),  2)</f>
        <v>0</v>
      </c>
      <c r="G35" s="33"/>
      <c r="H35" s="33"/>
      <c r="I35" s="139">
        <v>0.20999999999999999</v>
      </c>
      <c r="J35" s="138">
        <f>0</f>
        <v>0</v>
      </c>
      <c r="K35" s="33"/>
      <c r="L35" s="12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3" t="s">
        <v>47</v>
      </c>
      <c r="F36" s="138">
        <f>ROUND((SUM(BH89:BH176)),  2)</f>
        <v>0</v>
      </c>
      <c r="G36" s="33"/>
      <c r="H36" s="33"/>
      <c r="I36" s="139">
        <v>0.12</v>
      </c>
      <c r="J36" s="138">
        <f>0</f>
        <v>0</v>
      </c>
      <c r="K36" s="33"/>
      <c r="L36" s="12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3" t="s">
        <v>48</v>
      </c>
      <c r="F37" s="138">
        <f>ROUND((SUM(BI89:BI176)),  2)</f>
        <v>0</v>
      </c>
      <c r="G37" s="33"/>
      <c r="H37" s="33"/>
      <c r="I37" s="139">
        <v>0</v>
      </c>
      <c r="J37" s="138">
        <f>0</f>
        <v>0</v>
      </c>
      <c r="K37" s="33"/>
      <c r="L37" s="12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0"/>
      <c r="D39" s="141" t="s">
        <v>49</v>
      </c>
      <c r="E39" s="142"/>
      <c r="F39" s="142"/>
      <c r="G39" s="143" t="s">
        <v>50</v>
      </c>
      <c r="H39" s="144" t="s">
        <v>51</v>
      </c>
      <c r="I39" s="142"/>
      <c r="J39" s="145">
        <f>SUM(J30:J37)</f>
        <v>42849.5</v>
      </c>
      <c r="K39" s="146"/>
      <c r="L39" s="12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47"/>
      <c r="C40" s="148"/>
      <c r="D40" s="148"/>
      <c r="E40" s="148"/>
      <c r="F40" s="148"/>
      <c r="G40" s="148"/>
      <c r="H40" s="148"/>
      <c r="I40" s="148"/>
      <c r="J40" s="148"/>
      <c r="K40" s="148"/>
      <c r="L40" s="12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49"/>
      <c r="C44" s="150"/>
      <c r="D44" s="150"/>
      <c r="E44" s="150"/>
      <c r="F44" s="150"/>
      <c r="G44" s="150"/>
      <c r="H44" s="150"/>
      <c r="I44" s="150"/>
      <c r="J44" s="150"/>
      <c r="K44" s="150"/>
      <c r="L44" s="12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92</v>
      </c>
      <c r="D45" s="35"/>
      <c r="E45" s="35"/>
      <c r="F45" s="35"/>
      <c r="G45" s="35"/>
      <c r="H45" s="35"/>
      <c r="I45" s="35"/>
      <c r="J45" s="35"/>
      <c r="K45" s="35"/>
      <c r="L45" s="12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1" t="str">
        <f>E7</f>
        <v>Modernizace stravovacího provozu ISŠA Brno, Dunajevského 1</v>
      </c>
      <c r="F48" s="30"/>
      <c r="G48" s="30"/>
      <c r="H48" s="30"/>
      <c r="I48" s="35"/>
      <c r="J48" s="35"/>
      <c r="K48" s="35"/>
      <c r="L48" s="12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90</v>
      </c>
      <c r="D49" s="35"/>
      <c r="E49" s="35"/>
      <c r="F49" s="35"/>
      <c r="G49" s="35"/>
      <c r="H49" s="35"/>
      <c r="I49" s="35"/>
      <c r="J49" s="35"/>
      <c r="K49" s="35"/>
      <c r="L49" s="12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250606 - Dodávka, demontáž a montáž vzduchotechniky-VÍCEPRÁCE</v>
      </c>
      <c r="F50" s="35"/>
      <c r="G50" s="35"/>
      <c r="H50" s="35"/>
      <c r="I50" s="35"/>
      <c r="J50" s="35"/>
      <c r="K50" s="35"/>
      <c r="L50" s="12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Dunajevského 1996/1, 616 00 Brno-Žabovřesky</v>
      </c>
      <c r="G52" s="35"/>
      <c r="H52" s="35"/>
      <c r="I52" s="30" t="s">
        <v>21</v>
      </c>
      <c r="J52" s="66" t="str">
        <f>IF(J12="","",J12)</f>
        <v>18.6.2025</v>
      </c>
      <c r="K52" s="35"/>
      <c r="L52" s="12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HRASPO spol. s r.o.</v>
      </c>
      <c r="G54" s="35"/>
      <c r="H54" s="35"/>
      <c r="I54" s="30" t="s">
        <v>31</v>
      </c>
      <c r="J54" s="31" t="str">
        <f>E21</f>
        <v xml:space="preserve"> </v>
      </c>
      <c r="K54" s="35"/>
      <c r="L54" s="12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29</v>
      </c>
      <c r="D55" s="35"/>
      <c r="E55" s="35"/>
      <c r="F55" s="27" t="str">
        <f>IF(E18="","",E18)</f>
        <v xml:space="preserve"> </v>
      </c>
      <c r="G55" s="35"/>
      <c r="H55" s="35"/>
      <c r="I55" s="30" t="s">
        <v>33</v>
      </c>
      <c r="J55" s="31" t="str">
        <f>E24</f>
        <v>OSS Brno, s.r.o.</v>
      </c>
      <c r="K55" s="35"/>
      <c r="L55" s="12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2" t="s">
        <v>93</v>
      </c>
      <c r="D57" s="153"/>
      <c r="E57" s="153"/>
      <c r="F57" s="153"/>
      <c r="G57" s="153"/>
      <c r="H57" s="153"/>
      <c r="I57" s="153"/>
      <c r="J57" s="154" t="s">
        <v>94</v>
      </c>
      <c r="K57" s="153"/>
      <c r="L57" s="12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5" t="s">
        <v>71</v>
      </c>
      <c r="D59" s="35"/>
      <c r="E59" s="35"/>
      <c r="F59" s="35"/>
      <c r="G59" s="35"/>
      <c r="H59" s="35"/>
      <c r="I59" s="35"/>
      <c r="J59" s="96">
        <f>J89</f>
        <v>35412.809999999998</v>
      </c>
      <c r="K59" s="35"/>
      <c r="L59" s="12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95</v>
      </c>
    </row>
    <row r="60" s="9" customFormat="1" ht="24.96" customHeight="1">
      <c r="A60" s="9"/>
      <c r="B60" s="156"/>
      <c r="C60" s="157"/>
      <c r="D60" s="158" t="s">
        <v>96</v>
      </c>
      <c r="E60" s="159"/>
      <c r="F60" s="159"/>
      <c r="G60" s="159"/>
      <c r="H60" s="159"/>
      <c r="I60" s="159"/>
      <c r="J60" s="160">
        <f>J90</f>
        <v>4413.29</v>
      </c>
      <c r="K60" s="157"/>
      <c r="L60" s="16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2"/>
      <c r="C61" s="163"/>
      <c r="D61" s="164" t="s">
        <v>97</v>
      </c>
      <c r="E61" s="165"/>
      <c r="F61" s="165"/>
      <c r="G61" s="165"/>
      <c r="H61" s="165"/>
      <c r="I61" s="165"/>
      <c r="J61" s="166">
        <f>J91</f>
        <v>1435.28</v>
      </c>
      <c r="K61" s="163"/>
      <c r="L61" s="16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2"/>
      <c r="C62" s="163"/>
      <c r="D62" s="164" t="s">
        <v>98</v>
      </c>
      <c r="E62" s="165"/>
      <c r="F62" s="165"/>
      <c r="G62" s="165"/>
      <c r="H62" s="165"/>
      <c r="I62" s="165"/>
      <c r="J62" s="166">
        <f>J96</f>
        <v>222.63</v>
      </c>
      <c r="K62" s="163"/>
      <c r="L62" s="16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2"/>
      <c r="C63" s="163"/>
      <c r="D63" s="164" t="s">
        <v>99</v>
      </c>
      <c r="E63" s="165"/>
      <c r="F63" s="165"/>
      <c r="G63" s="165"/>
      <c r="H63" s="165"/>
      <c r="I63" s="165"/>
      <c r="J63" s="166">
        <f>J109</f>
        <v>1728.04</v>
      </c>
      <c r="K63" s="163"/>
      <c r="L63" s="16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2"/>
      <c r="C64" s="163"/>
      <c r="D64" s="164" t="s">
        <v>100</v>
      </c>
      <c r="E64" s="165"/>
      <c r="F64" s="165"/>
      <c r="G64" s="165"/>
      <c r="H64" s="165"/>
      <c r="I64" s="165"/>
      <c r="J64" s="166">
        <f>J126</f>
        <v>1027.3399999999999</v>
      </c>
      <c r="K64" s="163"/>
      <c r="L64" s="16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56"/>
      <c r="C65" s="157"/>
      <c r="D65" s="158" t="s">
        <v>101</v>
      </c>
      <c r="E65" s="159"/>
      <c r="F65" s="159"/>
      <c r="G65" s="159"/>
      <c r="H65" s="159"/>
      <c r="I65" s="159"/>
      <c r="J65" s="160">
        <f>J132</f>
        <v>30999.52</v>
      </c>
      <c r="K65" s="157"/>
      <c r="L65" s="16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2"/>
      <c r="C66" s="163"/>
      <c r="D66" s="164" t="s">
        <v>102</v>
      </c>
      <c r="E66" s="165"/>
      <c r="F66" s="165"/>
      <c r="G66" s="165"/>
      <c r="H66" s="165"/>
      <c r="I66" s="165"/>
      <c r="J66" s="166">
        <f>J133</f>
        <v>16105</v>
      </c>
      <c r="K66" s="163"/>
      <c r="L66" s="16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2"/>
      <c r="C67" s="163"/>
      <c r="D67" s="164" t="s">
        <v>103</v>
      </c>
      <c r="E67" s="165"/>
      <c r="F67" s="165"/>
      <c r="G67" s="165"/>
      <c r="H67" s="165"/>
      <c r="I67" s="165"/>
      <c r="J67" s="166">
        <f>J136</f>
        <v>11617.77</v>
      </c>
      <c r="K67" s="163"/>
      <c r="L67" s="16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2"/>
      <c r="C68" s="163"/>
      <c r="D68" s="164" t="s">
        <v>104</v>
      </c>
      <c r="E68" s="165"/>
      <c r="F68" s="165"/>
      <c r="G68" s="165"/>
      <c r="H68" s="165"/>
      <c r="I68" s="165"/>
      <c r="J68" s="166">
        <f>J153</f>
        <v>3250</v>
      </c>
      <c r="K68" s="163"/>
      <c r="L68" s="16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2"/>
      <c r="C69" s="163"/>
      <c r="D69" s="164" t="s">
        <v>105</v>
      </c>
      <c r="E69" s="165"/>
      <c r="F69" s="165"/>
      <c r="G69" s="165"/>
      <c r="H69" s="165"/>
      <c r="I69" s="165"/>
      <c r="J69" s="166">
        <f>J157</f>
        <v>26.75</v>
      </c>
      <c r="K69" s="163"/>
      <c r="L69" s="16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2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6.96" customHeight="1">
      <c r="A71" s="33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12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5" s="2" customFormat="1" ht="6.96" customHeight="1">
      <c r="A75" s="33"/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12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24.96" customHeight="1">
      <c r="A76" s="33"/>
      <c r="B76" s="34"/>
      <c r="C76" s="24" t="s">
        <v>106</v>
      </c>
      <c r="D76" s="35"/>
      <c r="E76" s="35"/>
      <c r="F76" s="35"/>
      <c r="G76" s="35"/>
      <c r="H76" s="35"/>
      <c r="I76" s="35"/>
      <c r="J76" s="35"/>
      <c r="K76" s="35"/>
      <c r="L76" s="12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2" customHeight="1">
      <c r="A78" s="33"/>
      <c r="B78" s="34"/>
      <c r="C78" s="30" t="s">
        <v>14</v>
      </c>
      <c r="D78" s="35"/>
      <c r="E78" s="35"/>
      <c r="F78" s="35"/>
      <c r="G78" s="35"/>
      <c r="H78" s="35"/>
      <c r="I78" s="35"/>
      <c r="J78" s="35"/>
      <c r="K78" s="35"/>
      <c r="L78" s="12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6.5" customHeight="1">
      <c r="A79" s="33"/>
      <c r="B79" s="34"/>
      <c r="C79" s="35"/>
      <c r="D79" s="35"/>
      <c r="E79" s="151" t="str">
        <f>E7</f>
        <v>Modernizace stravovacího provozu ISŠA Brno, Dunajevského 1</v>
      </c>
      <c r="F79" s="30"/>
      <c r="G79" s="30"/>
      <c r="H79" s="30"/>
      <c r="I79" s="35"/>
      <c r="J79" s="35"/>
      <c r="K79" s="35"/>
      <c r="L79" s="12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90</v>
      </c>
      <c r="D80" s="35"/>
      <c r="E80" s="35"/>
      <c r="F80" s="35"/>
      <c r="G80" s="35"/>
      <c r="H80" s="35"/>
      <c r="I80" s="35"/>
      <c r="J80" s="35"/>
      <c r="K80" s="35"/>
      <c r="L80" s="12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E9</f>
        <v>250606 - Dodávka, demontáž a montáž vzduchotechniky-VÍCEPRÁCE</v>
      </c>
      <c r="F81" s="35"/>
      <c r="G81" s="35"/>
      <c r="H81" s="35"/>
      <c r="I81" s="35"/>
      <c r="J81" s="35"/>
      <c r="K81" s="35"/>
      <c r="L81" s="12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2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F12</f>
        <v>Dunajevského 1996/1, 616 00 Brno-Žabovřesky</v>
      </c>
      <c r="G83" s="35"/>
      <c r="H83" s="35"/>
      <c r="I83" s="30" t="s">
        <v>21</v>
      </c>
      <c r="J83" s="66" t="str">
        <f>IF(J12="","",J12)</f>
        <v>18.6.2025</v>
      </c>
      <c r="K83" s="35"/>
      <c r="L83" s="12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2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E15</f>
        <v>HRASPO spol. s r.o.</v>
      </c>
      <c r="G85" s="35"/>
      <c r="H85" s="35"/>
      <c r="I85" s="30" t="s">
        <v>31</v>
      </c>
      <c r="J85" s="31" t="str">
        <f>E21</f>
        <v xml:space="preserve"> </v>
      </c>
      <c r="K85" s="35"/>
      <c r="L85" s="12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29</v>
      </c>
      <c r="D86" s="35"/>
      <c r="E86" s="35"/>
      <c r="F86" s="27" t="str">
        <f>IF(E18="","",E18)</f>
        <v xml:space="preserve"> </v>
      </c>
      <c r="G86" s="35"/>
      <c r="H86" s="35"/>
      <c r="I86" s="30" t="s">
        <v>33</v>
      </c>
      <c r="J86" s="31" t="str">
        <f>E24</f>
        <v>OSS Brno, s.r.o.</v>
      </c>
      <c r="K86" s="35"/>
      <c r="L86" s="12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2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68"/>
      <c r="B88" s="169"/>
      <c r="C88" s="170" t="s">
        <v>107</v>
      </c>
      <c r="D88" s="171" t="s">
        <v>58</v>
      </c>
      <c r="E88" s="171" t="s">
        <v>54</v>
      </c>
      <c r="F88" s="171" t="s">
        <v>55</v>
      </c>
      <c r="G88" s="171" t="s">
        <v>108</v>
      </c>
      <c r="H88" s="171" t="s">
        <v>109</v>
      </c>
      <c r="I88" s="171" t="s">
        <v>110</v>
      </c>
      <c r="J88" s="171" t="s">
        <v>94</v>
      </c>
      <c r="K88" s="172" t="s">
        <v>111</v>
      </c>
      <c r="L88" s="173"/>
      <c r="M88" s="86" t="s">
        <v>17</v>
      </c>
      <c r="N88" s="87" t="s">
        <v>43</v>
      </c>
      <c r="O88" s="87" t="s">
        <v>112</v>
      </c>
      <c r="P88" s="87" t="s">
        <v>113</v>
      </c>
      <c r="Q88" s="87" t="s">
        <v>114</v>
      </c>
      <c r="R88" s="87" t="s">
        <v>115</v>
      </c>
      <c r="S88" s="87" t="s">
        <v>116</v>
      </c>
      <c r="T88" s="88" t="s">
        <v>117</v>
      </c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</row>
    <row r="89" s="2" customFormat="1" ht="22.8" customHeight="1">
      <c r="A89" s="33"/>
      <c r="B89" s="34"/>
      <c r="C89" s="93" t="s">
        <v>118</v>
      </c>
      <c r="D89" s="35"/>
      <c r="E89" s="35"/>
      <c r="F89" s="35"/>
      <c r="G89" s="35"/>
      <c r="H89" s="35"/>
      <c r="I89" s="35"/>
      <c r="J89" s="174">
        <f>BK89</f>
        <v>35412.809999999998</v>
      </c>
      <c r="K89" s="35"/>
      <c r="L89" s="39"/>
      <c r="M89" s="89"/>
      <c r="N89" s="175"/>
      <c r="O89" s="90"/>
      <c r="P89" s="176">
        <f>P90+P132</f>
        <v>28.900201000000003</v>
      </c>
      <c r="Q89" s="90"/>
      <c r="R89" s="176">
        <f>R90+R132</f>
        <v>0.57012255000000001</v>
      </c>
      <c r="S89" s="90"/>
      <c r="T89" s="177">
        <f>T90+T132</f>
        <v>0.9174000000000001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72</v>
      </c>
      <c r="AU89" s="18" t="s">
        <v>95</v>
      </c>
      <c r="BK89" s="178">
        <f>BK90+BK132</f>
        <v>35412.809999999998</v>
      </c>
    </row>
    <row r="90" s="12" customFormat="1" ht="25.92" customHeight="1">
      <c r="A90" s="12"/>
      <c r="B90" s="179"/>
      <c r="C90" s="180"/>
      <c r="D90" s="181" t="s">
        <v>72</v>
      </c>
      <c r="E90" s="182" t="s">
        <v>119</v>
      </c>
      <c r="F90" s="182" t="s">
        <v>120</v>
      </c>
      <c r="G90" s="180"/>
      <c r="H90" s="180"/>
      <c r="I90" s="180"/>
      <c r="J90" s="183">
        <f>BK90</f>
        <v>4413.29</v>
      </c>
      <c r="K90" s="180"/>
      <c r="L90" s="184"/>
      <c r="M90" s="185"/>
      <c r="N90" s="186"/>
      <c r="O90" s="186"/>
      <c r="P90" s="187">
        <f>P91+P96+P109+P126</f>
        <v>3.2499500000000001</v>
      </c>
      <c r="Q90" s="186"/>
      <c r="R90" s="187">
        <f>R91+R96+R109+R126</f>
        <v>0.12050900000000001</v>
      </c>
      <c r="S90" s="186"/>
      <c r="T90" s="188">
        <f>T91+T96+T109+T126</f>
        <v>0.9174000000000001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89" t="s">
        <v>81</v>
      </c>
      <c r="AT90" s="190" t="s">
        <v>72</v>
      </c>
      <c r="AU90" s="190" t="s">
        <v>73</v>
      </c>
      <c r="AY90" s="189" t="s">
        <v>121</v>
      </c>
      <c r="BK90" s="191">
        <f>BK91+BK96+BK109+BK126</f>
        <v>4413.29</v>
      </c>
    </row>
    <row r="91" s="12" customFormat="1" ht="22.8" customHeight="1">
      <c r="A91" s="12"/>
      <c r="B91" s="179"/>
      <c r="C91" s="180"/>
      <c r="D91" s="181" t="s">
        <v>72</v>
      </c>
      <c r="E91" s="192" t="s">
        <v>88</v>
      </c>
      <c r="F91" s="192" t="s">
        <v>122</v>
      </c>
      <c r="G91" s="180"/>
      <c r="H91" s="180"/>
      <c r="I91" s="180"/>
      <c r="J91" s="193">
        <f>BK91</f>
        <v>1435.28</v>
      </c>
      <c r="K91" s="180"/>
      <c r="L91" s="184"/>
      <c r="M91" s="185"/>
      <c r="N91" s="186"/>
      <c r="O91" s="186"/>
      <c r="P91" s="187">
        <f>SUM(P92:P95)</f>
        <v>0.28156999999999999</v>
      </c>
      <c r="Q91" s="186"/>
      <c r="R91" s="187">
        <f>SUM(R92:R95)</f>
        <v>0.12050900000000001</v>
      </c>
      <c r="S91" s="186"/>
      <c r="T91" s="188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89" t="s">
        <v>81</v>
      </c>
      <c r="AT91" s="190" t="s">
        <v>72</v>
      </c>
      <c r="AU91" s="190" t="s">
        <v>81</v>
      </c>
      <c r="AY91" s="189" t="s">
        <v>121</v>
      </c>
      <c r="BK91" s="191">
        <f>SUM(BK92:BK95)</f>
        <v>1435.28</v>
      </c>
    </row>
    <row r="92" s="2" customFormat="1" ht="37.8" customHeight="1">
      <c r="A92" s="33"/>
      <c r="B92" s="34"/>
      <c r="C92" s="194" t="s">
        <v>81</v>
      </c>
      <c r="D92" s="194" t="s">
        <v>123</v>
      </c>
      <c r="E92" s="195" t="s">
        <v>124</v>
      </c>
      <c r="F92" s="196" t="s">
        <v>125</v>
      </c>
      <c r="G92" s="197" t="s">
        <v>126</v>
      </c>
      <c r="H92" s="198">
        <v>4</v>
      </c>
      <c r="I92" s="199">
        <v>216</v>
      </c>
      <c r="J92" s="199">
        <f>ROUND(I92*H92,2)</f>
        <v>864</v>
      </c>
      <c r="K92" s="196" t="s">
        <v>127</v>
      </c>
      <c r="L92" s="39"/>
      <c r="M92" s="200" t="s">
        <v>17</v>
      </c>
      <c r="N92" s="201" t="s">
        <v>44</v>
      </c>
      <c r="O92" s="202">
        <v>0</v>
      </c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4" t="s">
        <v>128</v>
      </c>
      <c r="AT92" s="204" t="s">
        <v>123</v>
      </c>
      <c r="AU92" s="204" t="s">
        <v>83</v>
      </c>
      <c r="AY92" s="18" t="s">
        <v>121</v>
      </c>
      <c r="BE92" s="205">
        <f>IF(N92="základní",J92,0)</f>
        <v>864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8" t="s">
        <v>81</v>
      </c>
      <c r="BK92" s="205">
        <f>ROUND(I92*H92,2)</f>
        <v>864</v>
      </c>
      <c r="BL92" s="18" t="s">
        <v>128</v>
      </c>
      <c r="BM92" s="204" t="s">
        <v>129</v>
      </c>
    </row>
    <row r="93" s="2" customFormat="1" ht="21.75" customHeight="1">
      <c r="A93" s="33"/>
      <c r="B93" s="34"/>
      <c r="C93" s="194" t="s">
        <v>83</v>
      </c>
      <c r="D93" s="194" t="s">
        <v>123</v>
      </c>
      <c r="E93" s="195" t="s">
        <v>130</v>
      </c>
      <c r="F93" s="196" t="s">
        <v>131</v>
      </c>
      <c r="G93" s="197" t="s">
        <v>132</v>
      </c>
      <c r="H93" s="198">
        <v>0.073999999999999996</v>
      </c>
      <c r="I93" s="199">
        <v>7720</v>
      </c>
      <c r="J93" s="199">
        <f>ROUND(I93*H93,2)</f>
        <v>571.27999999999997</v>
      </c>
      <c r="K93" s="196" t="s">
        <v>133</v>
      </c>
      <c r="L93" s="39"/>
      <c r="M93" s="200" t="s">
        <v>17</v>
      </c>
      <c r="N93" s="201" t="s">
        <v>44</v>
      </c>
      <c r="O93" s="202">
        <v>3.8050000000000002</v>
      </c>
      <c r="P93" s="202">
        <f>O93*H93</f>
        <v>0.28156999999999999</v>
      </c>
      <c r="Q93" s="202">
        <v>1.6285000000000001</v>
      </c>
      <c r="R93" s="202">
        <f>Q93*H93</f>
        <v>0.12050900000000001</v>
      </c>
      <c r="S93" s="202">
        <v>0</v>
      </c>
      <c r="T93" s="203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04" t="s">
        <v>128</v>
      </c>
      <c r="AT93" s="204" t="s">
        <v>123</v>
      </c>
      <c r="AU93" s="204" t="s">
        <v>83</v>
      </c>
      <c r="AY93" s="18" t="s">
        <v>121</v>
      </c>
      <c r="BE93" s="205">
        <f>IF(N93="základní",J93,0)</f>
        <v>571.27999999999997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8" t="s">
        <v>81</v>
      </c>
      <c r="BK93" s="205">
        <f>ROUND(I93*H93,2)</f>
        <v>571.27999999999997</v>
      </c>
      <c r="BL93" s="18" t="s">
        <v>128</v>
      </c>
      <c r="BM93" s="204" t="s">
        <v>134</v>
      </c>
    </row>
    <row r="94" s="2" customFormat="1">
      <c r="A94" s="33"/>
      <c r="B94" s="34"/>
      <c r="C94" s="35"/>
      <c r="D94" s="206" t="s">
        <v>135</v>
      </c>
      <c r="E94" s="35"/>
      <c r="F94" s="207" t="s">
        <v>136</v>
      </c>
      <c r="G94" s="35"/>
      <c r="H94" s="35"/>
      <c r="I94" s="35"/>
      <c r="J94" s="35"/>
      <c r="K94" s="35"/>
      <c r="L94" s="39"/>
      <c r="M94" s="208"/>
      <c r="N94" s="209"/>
      <c r="O94" s="78"/>
      <c r="P94" s="78"/>
      <c r="Q94" s="78"/>
      <c r="R94" s="78"/>
      <c r="S94" s="78"/>
      <c r="T94" s="79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135</v>
      </c>
      <c r="AU94" s="18" t="s">
        <v>83</v>
      </c>
    </row>
    <row r="95" s="13" customFormat="1">
      <c r="A95" s="13"/>
      <c r="B95" s="210"/>
      <c r="C95" s="211"/>
      <c r="D95" s="212" t="s">
        <v>137</v>
      </c>
      <c r="E95" s="213" t="s">
        <v>17</v>
      </c>
      <c r="F95" s="214" t="s">
        <v>138</v>
      </c>
      <c r="G95" s="211"/>
      <c r="H95" s="215">
        <v>0.073999999999999996</v>
      </c>
      <c r="I95" s="211"/>
      <c r="J95" s="211"/>
      <c r="K95" s="211"/>
      <c r="L95" s="216"/>
      <c r="M95" s="217"/>
      <c r="N95" s="218"/>
      <c r="O95" s="218"/>
      <c r="P95" s="218"/>
      <c r="Q95" s="218"/>
      <c r="R95" s="218"/>
      <c r="S95" s="218"/>
      <c r="T95" s="21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0" t="s">
        <v>137</v>
      </c>
      <c r="AU95" s="220" t="s">
        <v>83</v>
      </c>
      <c r="AV95" s="13" t="s">
        <v>83</v>
      </c>
      <c r="AW95" s="13" t="s">
        <v>32</v>
      </c>
      <c r="AX95" s="13" t="s">
        <v>81</v>
      </c>
      <c r="AY95" s="220" t="s">
        <v>121</v>
      </c>
    </row>
    <row r="96" s="12" customFormat="1" ht="22.8" customHeight="1">
      <c r="A96" s="12"/>
      <c r="B96" s="179"/>
      <c r="C96" s="180"/>
      <c r="D96" s="181" t="s">
        <v>72</v>
      </c>
      <c r="E96" s="192" t="s">
        <v>139</v>
      </c>
      <c r="F96" s="192" t="s">
        <v>140</v>
      </c>
      <c r="G96" s="180"/>
      <c r="H96" s="180"/>
      <c r="I96" s="180"/>
      <c r="J96" s="193">
        <f>BK96</f>
        <v>222.63</v>
      </c>
      <c r="K96" s="180"/>
      <c r="L96" s="184"/>
      <c r="M96" s="185"/>
      <c r="N96" s="186"/>
      <c r="O96" s="186"/>
      <c r="P96" s="187">
        <f>SUM(P97:P108)</f>
        <v>0</v>
      </c>
      <c r="Q96" s="186"/>
      <c r="R96" s="187">
        <f>SUM(R97:R108)</f>
        <v>0</v>
      </c>
      <c r="S96" s="186"/>
      <c r="T96" s="188">
        <f>SUM(T97:T108)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89" t="s">
        <v>81</v>
      </c>
      <c r="AT96" s="190" t="s">
        <v>72</v>
      </c>
      <c r="AU96" s="190" t="s">
        <v>81</v>
      </c>
      <c r="AY96" s="189" t="s">
        <v>121</v>
      </c>
      <c r="BK96" s="191">
        <f>SUM(BK97:BK108)</f>
        <v>222.63</v>
      </c>
    </row>
    <row r="97" s="2" customFormat="1" ht="37.8" customHeight="1">
      <c r="A97" s="33"/>
      <c r="B97" s="34"/>
      <c r="C97" s="194" t="s">
        <v>88</v>
      </c>
      <c r="D97" s="194" t="s">
        <v>123</v>
      </c>
      <c r="E97" s="195" t="s">
        <v>141</v>
      </c>
      <c r="F97" s="196" t="s">
        <v>142</v>
      </c>
      <c r="G97" s="197" t="s">
        <v>143</v>
      </c>
      <c r="H97" s="198">
        <v>0.32500000000000001</v>
      </c>
      <c r="I97" s="199">
        <v>296</v>
      </c>
      <c r="J97" s="199">
        <f>ROUND(I97*H97,2)</f>
        <v>96.200000000000003</v>
      </c>
      <c r="K97" s="196" t="s">
        <v>144</v>
      </c>
      <c r="L97" s="39"/>
      <c r="M97" s="200" t="s">
        <v>17</v>
      </c>
      <c r="N97" s="201" t="s">
        <v>44</v>
      </c>
      <c r="O97" s="202">
        <v>0</v>
      </c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4" t="s">
        <v>128</v>
      </c>
      <c r="AT97" s="204" t="s">
        <v>123</v>
      </c>
      <c r="AU97" s="204" t="s">
        <v>83</v>
      </c>
      <c r="AY97" s="18" t="s">
        <v>121</v>
      </c>
      <c r="BE97" s="205">
        <f>IF(N97="základní",J97,0)</f>
        <v>96.200000000000003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81</v>
      </c>
      <c r="BK97" s="205">
        <f>ROUND(I97*H97,2)</f>
        <v>96.200000000000003</v>
      </c>
      <c r="BL97" s="18" t="s">
        <v>128</v>
      </c>
      <c r="BM97" s="204" t="s">
        <v>145</v>
      </c>
    </row>
    <row r="98" s="13" customFormat="1">
      <c r="A98" s="13"/>
      <c r="B98" s="210"/>
      <c r="C98" s="211"/>
      <c r="D98" s="212" t="s">
        <v>137</v>
      </c>
      <c r="E98" s="213" t="s">
        <v>17</v>
      </c>
      <c r="F98" s="214" t="s">
        <v>146</v>
      </c>
      <c r="G98" s="211"/>
      <c r="H98" s="215">
        <v>0.16500000000000001</v>
      </c>
      <c r="I98" s="211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0" t="s">
        <v>137</v>
      </c>
      <c r="AU98" s="220" t="s">
        <v>83</v>
      </c>
      <c r="AV98" s="13" t="s">
        <v>83</v>
      </c>
      <c r="AW98" s="13" t="s">
        <v>32</v>
      </c>
      <c r="AX98" s="13" t="s">
        <v>73</v>
      </c>
      <c r="AY98" s="220" t="s">
        <v>121</v>
      </c>
    </row>
    <row r="99" s="13" customFormat="1">
      <c r="A99" s="13"/>
      <c r="B99" s="210"/>
      <c r="C99" s="211"/>
      <c r="D99" s="212" t="s">
        <v>137</v>
      </c>
      <c r="E99" s="213" t="s">
        <v>17</v>
      </c>
      <c r="F99" s="214" t="s">
        <v>147</v>
      </c>
      <c r="G99" s="211"/>
      <c r="H99" s="215">
        <v>0.16</v>
      </c>
      <c r="I99" s="211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0" t="s">
        <v>137</v>
      </c>
      <c r="AU99" s="220" t="s">
        <v>83</v>
      </c>
      <c r="AV99" s="13" t="s">
        <v>83</v>
      </c>
      <c r="AW99" s="13" t="s">
        <v>32</v>
      </c>
      <c r="AX99" s="13" t="s">
        <v>73</v>
      </c>
      <c r="AY99" s="220" t="s">
        <v>121</v>
      </c>
    </row>
    <row r="100" s="14" customFormat="1">
      <c r="A100" s="14"/>
      <c r="B100" s="221"/>
      <c r="C100" s="222"/>
      <c r="D100" s="212" t="s">
        <v>137</v>
      </c>
      <c r="E100" s="223" t="s">
        <v>17</v>
      </c>
      <c r="F100" s="224" t="s">
        <v>148</v>
      </c>
      <c r="G100" s="222"/>
      <c r="H100" s="225">
        <v>0.32500000000000001</v>
      </c>
      <c r="I100" s="222"/>
      <c r="J100" s="222"/>
      <c r="K100" s="222"/>
      <c r="L100" s="226"/>
      <c r="M100" s="227"/>
      <c r="N100" s="228"/>
      <c r="O100" s="228"/>
      <c r="P100" s="228"/>
      <c r="Q100" s="228"/>
      <c r="R100" s="228"/>
      <c r="S100" s="228"/>
      <c r="T100" s="22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0" t="s">
        <v>137</v>
      </c>
      <c r="AU100" s="230" t="s">
        <v>83</v>
      </c>
      <c r="AV100" s="14" t="s">
        <v>128</v>
      </c>
      <c r="AW100" s="14" t="s">
        <v>32</v>
      </c>
      <c r="AX100" s="14" t="s">
        <v>81</v>
      </c>
      <c r="AY100" s="230" t="s">
        <v>121</v>
      </c>
    </row>
    <row r="101" s="2" customFormat="1">
      <c r="A101" s="33"/>
      <c r="B101" s="34"/>
      <c r="C101" s="35"/>
      <c r="D101" s="212" t="s">
        <v>149</v>
      </c>
      <c r="E101" s="35"/>
      <c r="F101" s="231" t="s">
        <v>150</v>
      </c>
      <c r="G101" s="35"/>
      <c r="H101" s="35"/>
      <c r="I101" s="35"/>
      <c r="J101" s="35"/>
      <c r="K101" s="35"/>
      <c r="L101" s="39"/>
      <c r="M101" s="208"/>
      <c r="N101" s="209"/>
      <c r="O101" s="78"/>
      <c r="P101" s="78"/>
      <c r="Q101" s="78"/>
      <c r="R101" s="78"/>
      <c r="S101" s="78"/>
      <c r="T101" s="79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U101" s="18" t="s">
        <v>83</v>
      </c>
    </row>
    <row r="102" s="2" customFormat="1">
      <c r="A102" s="33"/>
      <c r="B102" s="34"/>
      <c r="C102" s="35"/>
      <c r="D102" s="212" t="s">
        <v>149</v>
      </c>
      <c r="E102" s="35"/>
      <c r="F102" s="232" t="s">
        <v>87</v>
      </c>
      <c r="G102" s="35"/>
      <c r="H102" s="233">
        <v>0.20000000000000001</v>
      </c>
      <c r="I102" s="35"/>
      <c r="J102" s="35"/>
      <c r="K102" s="35"/>
      <c r="L102" s="39"/>
      <c r="M102" s="208"/>
      <c r="N102" s="209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U102" s="18" t="s">
        <v>83</v>
      </c>
    </row>
    <row r="103" s="2" customFormat="1" ht="37.8" customHeight="1">
      <c r="A103" s="33"/>
      <c r="B103" s="34"/>
      <c r="C103" s="194" t="s">
        <v>128</v>
      </c>
      <c r="D103" s="194" t="s">
        <v>123</v>
      </c>
      <c r="E103" s="195" t="s">
        <v>151</v>
      </c>
      <c r="F103" s="196" t="s">
        <v>152</v>
      </c>
      <c r="G103" s="197" t="s">
        <v>143</v>
      </c>
      <c r="H103" s="198">
        <v>0.32500000000000001</v>
      </c>
      <c r="I103" s="199">
        <v>389</v>
      </c>
      <c r="J103" s="199">
        <f>ROUND(I103*H103,2)</f>
        <v>126.43000000000001</v>
      </c>
      <c r="K103" s="196" t="s">
        <v>153</v>
      </c>
      <c r="L103" s="39"/>
      <c r="M103" s="200" t="s">
        <v>17</v>
      </c>
      <c r="N103" s="201" t="s">
        <v>44</v>
      </c>
      <c r="O103" s="202">
        <v>0</v>
      </c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04" t="s">
        <v>128</v>
      </c>
      <c r="AT103" s="204" t="s">
        <v>123</v>
      </c>
      <c r="AU103" s="204" t="s">
        <v>83</v>
      </c>
      <c r="AY103" s="18" t="s">
        <v>121</v>
      </c>
      <c r="BE103" s="205">
        <f>IF(N103="základní",J103,0)</f>
        <v>126.43000000000001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81</v>
      </c>
      <c r="BK103" s="205">
        <f>ROUND(I103*H103,2)</f>
        <v>126.43000000000001</v>
      </c>
      <c r="BL103" s="18" t="s">
        <v>128</v>
      </c>
      <c r="BM103" s="204" t="s">
        <v>154</v>
      </c>
    </row>
    <row r="104" s="13" customFormat="1">
      <c r="A104" s="13"/>
      <c r="B104" s="210"/>
      <c r="C104" s="211"/>
      <c r="D104" s="212" t="s">
        <v>137</v>
      </c>
      <c r="E104" s="213" t="s">
        <v>17</v>
      </c>
      <c r="F104" s="214" t="s">
        <v>146</v>
      </c>
      <c r="G104" s="211"/>
      <c r="H104" s="215">
        <v>0.16500000000000001</v>
      </c>
      <c r="I104" s="211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0" t="s">
        <v>137</v>
      </c>
      <c r="AU104" s="220" t="s">
        <v>83</v>
      </c>
      <c r="AV104" s="13" t="s">
        <v>83</v>
      </c>
      <c r="AW104" s="13" t="s">
        <v>32</v>
      </c>
      <c r="AX104" s="13" t="s">
        <v>73</v>
      </c>
      <c r="AY104" s="220" t="s">
        <v>121</v>
      </c>
    </row>
    <row r="105" s="13" customFormat="1">
      <c r="A105" s="13"/>
      <c r="B105" s="210"/>
      <c r="C105" s="211"/>
      <c r="D105" s="212" t="s">
        <v>137</v>
      </c>
      <c r="E105" s="213" t="s">
        <v>17</v>
      </c>
      <c r="F105" s="214" t="s">
        <v>147</v>
      </c>
      <c r="G105" s="211"/>
      <c r="H105" s="215">
        <v>0.16</v>
      </c>
      <c r="I105" s="211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0" t="s">
        <v>137</v>
      </c>
      <c r="AU105" s="220" t="s">
        <v>83</v>
      </c>
      <c r="AV105" s="13" t="s">
        <v>83</v>
      </c>
      <c r="AW105" s="13" t="s">
        <v>32</v>
      </c>
      <c r="AX105" s="13" t="s">
        <v>73</v>
      </c>
      <c r="AY105" s="220" t="s">
        <v>121</v>
      </c>
    </row>
    <row r="106" s="14" customFormat="1">
      <c r="A106" s="14"/>
      <c r="B106" s="221"/>
      <c r="C106" s="222"/>
      <c r="D106" s="212" t="s">
        <v>137</v>
      </c>
      <c r="E106" s="223" t="s">
        <v>17</v>
      </c>
      <c r="F106" s="224" t="s">
        <v>148</v>
      </c>
      <c r="G106" s="222"/>
      <c r="H106" s="225">
        <v>0.32500000000000001</v>
      </c>
      <c r="I106" s="222"/>
      <c r="J106" s="222"/>
      <c r="K106" s="222"/>
      <c r="L106" s="226"/>
      <c r="M106" s="227"/>
      <c r="N106" s="228"/>
      <c r="O106" s="228"/>
      <c r="P106" s="228"/>
      <c r="Q106" s="228"/>
      <c r="R106" s="228"/>
      <c r="S106" s="228"/>
      <c r="T106" s="22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0" t="s">
        <v>137</v>
      </c>
      <c r="AU106" s="230" t="s">
        <v>83</v>
      </c>
      <c r="AV106" s="14" t="s">
        <v>128</v>
      </c>
      <c r="AW106" s="14" t="s">
        <v>32</v>
      </c>
      <c r="AX106" s="14" t="s">
        <v>81</v>
      </c>
      <c r="AY106" s="230" t="s">
        <v>121</v>
      </c>
    </row>
    <row r="107" s="2" customFormat="1">
      <c r="A107" s="33"/>
      <c r="B107" s="34"/>
      <c r="C107" s="35"/>
      <c r="D107" s="212" t="s">
        <v>149</v>
      </c>
      <c r="E107" s="35"/>
      <c r="F107" s="231" t="s">
        <v>150</v>
      </c>
      <c r="G107" s="35"/>
      <c r="H107" s="35"/>
      <c r="I107" s="35"/>
      <c r="J107" s="35"/>
      <c r="K107" s="35"/>
      <c r="L107" s="39"/>
      <c r="M107" s="208"/>
      <c r="N107" s="209"/>
      <c r="O107" s="78"/>
      <c r="P107" s="78"/>
      <c r="Q107" s="78"/>
      <c r="R107" s="78"/>
      <c r="S107" s="78"/>
      <c r="T107" s="79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U107" s="18" t="s">
        <v>83</v>
      </c>
    </row>
    <row r="108" s="2" customFormat="1">
      <c r="A108" s="33"/>
      <c r="B108" s="34"/>
      <c r="C108" s="35"/>
      <c r="D108" s="212" t="s">
        <v>149</v>
      </c>
      <c r="E108" s="35"/>
      <c r="F108" s="232" t="s">
        <v>87</v>
      </c>
      <c r="G108" s="35"/>
      <c r="H108" s="233">
        <v>0.20000000000000001</v>
      </c>
      <c r="I108" s="35"/>
      <c r="J108" s="35"/>
      <c r="K108" s="35"/>
      <c r="L108" s="39"/>
      <c r="M108" s="208"/>
      <c r="N108" s="209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U108" s="18" t="s">
        <v>83</v>
      </c>
    </row>
    <row r="109" s="12" customFormat="1" ht="22.8" customHeight="1">
      <c r="A109" s="12"/>
      <c r="B109" s="179"/>
      <c r="C109" s="180"/>
      <c r="D109" s="181" t="s">
        <v>72</v>
      </c>
      <c r="E109" s="192" t="s">
        <v>155</v>
      </c>
      <c r="F109" s="192" t="s">
        <v>156</v>
      </c>
      <c r="G109" s="180"/>
      <c r="H109" s="180"/>
      <c r="I109" s="180"/>
      <c r="J109" s="193">
        <f>BK109</f>
        <v>1728.04</v>
      </c>
      <c r="K109" s="180"/>
      <c r="L109" s="184"/>
      <c r="M109" s="185"/>
      <c r="N109" s="186"/>
      <c r="O109" s="186"/>
      <c r="P109" s="187">
        <f>SUM(P110:P125)</f>
        <v>2.9683800000000002</v>
      </c>
      <c r="Q109" s="186"/>
      <c r="R109" s="187">
        <f>SUM(R110:R125)</f>
        <v>0</v>
      </c>
      <c r="S109" s="186"/>
      <c r="T109" s="188">
        <f>SUM(T110:T125)</f>
        <v>0.9174000000000001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89" t="s">
        <v>81</v>
      </c>
      <c r="AT109" s="190" t="s">
        <v>72</v>
      </c>
      <c r="AU109" s="190" t="s">
        <v>81</v>
      </c>
      <c r="AY109" s="189" t="s">
        <v>121</v>
      </c>
      <c r="BK109" s="191">
        <f>SUM(BK110:BK125)</f>
        <v>1728.04</v>
      </c>
    </row>
    <row r="110" s="2" customFormat="1" ht="24.15" customHeight="1">
      <c r="A110" s="33"/>
      <c r="B110" s="34"/>
      <c r="C110" s="194" t="s">
        <v>157</v>
      </c>
      <c r="D110" s="194" t="s">
        <v>123</v>
      </c>
      <c r="E110" s="195" t="s">
        <v>158</v>
      </c>
      <c r="F110" s="196" t="s">
        <v>159</v>
      </c>
      <c r="G110" s="197" t="s">
        <v>132</v>
      </c>
      <c r="H110" s="198">
        <v>0.156</v>
      </c>
      <c r="I110" s="199">
        <v>3470</v>
      </c>
      <c r="J110" s="199">
        <f>ROUND(I110*H110,2)</f>
        <v>541.32000000000005</v>
      </c>
      <c r="K110" s="196" t="s">
        <v>133</v>
      </c>
      <c r="L110" s="39"/>
      <c r="M110" s="200" t="s">
        <v>17</v>
      </c>
      <c r="N110" s="201" t="s">
        <v>44</v>
      </c>
      <c r="O110" s="202">
        <v>5.2439999999999998</v>
      </c>
      <c r="P110" s="202">
        <f>O110*H110</f>
        <v>0.81806400000000001</v>
      </c>
      <c r="Q110" s="202">
        <v>0</v>
      </c>
      <c r="R110" s="202">
        <f>Q110*H110</f>
        <v>0</v>
      </c>
      <c r="S110" s="202">
        <v>1.6000000000000001</v>
      </c>
      <c r="T110" s="203">
        <f>S110*H110</f>
        <v>0.24960000000000002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04" t="s">
        <v>128</v>
      </c>
      <c r="AT110" s="204" t="s">
        <v>123</v>
      </c>
      <c r="AU110" s="204" t="s">
        <v>83</v>
      </c>
      <c r="AY110" s="18" t="s">
        <v>121</v>
      </c>
      <c r="BE110" s="205">
        <f>IF(N110="základní",J110,0)</f>
        <v>541.32000000000005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81</v>
      </c>
      <c r="BK110" s="205">
        <f>ROUND(I110*H110,2)</f>
        <v>541.32000000000005</v>
      </c>
      <c r="BL110" s="18" t="s">
        <v>128</v>
      </c>
      <c r="BM110" s="204" t="s">
        <v>160</v>
      </c>
    </row>
    <row r="111" s="2" customFormat="1">
      <c r="A111" s="33"/>
      <c r="B111" s="34"/>
      <c r="C111" s="35"/>
      <c r="D111" s="206" t="s">
        <v>135</v>
      </c>
      <c r="E111" s="35"/>
      <c r="F111" s="207" t="s">
        <v>161</v>
      </c>
      <c r="G111" s="35"/>
      <c r="H111" s="35"/>
      <c r="I111" s="35"/>
      <c r="J111" s="35"/>
      <c r="K111" s="35"/>
      <c r="L111" s="39"/>
      <c r="M111" s="208"/>
      <c r="N111" s="209"/>
      <c r="O111" s="78"/>
      <c r="P111" s="78"/>
      <c r="Q111" s="78"/>
      <c r="R111" s="78"/>
      <c r="S111" s="78"/>
      <c r="T111" s="79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8" t="s">
        <v>135</v>
      </c>
      <c r="AU111" s="18" t="s">
        <v>83</v>
      </c>
    </row>
    <row r="112" s="13" customFormat="1">
      <c r="A112" s="13"/>
      <c r="B112" s="210"/>
      <c r="C112" s="211"/>
      <c r="D112" s="212" t="s">
        <v>137</v>
      </c>
      <c r="E112" s="213" t="s">
        <v>17</v>
      </c>
      <c r="F112" s="214" t="s">
        <v>162</v>
      </c>
      <c r="G112" s="211"/>
      <c r="H112" s="215">
        <v>0.156</v>
      </c>
      <c r="I112" s="211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0" t="s">
        <v>137</v>
      </c>
      <c r="AU112" s="220" t="s">
        <v>83</v>
      </c>
      <c r="AV112" s="13" t="s">
        <v>83</v>
      </c>
      <c r="AW112" s="13" t="s">
        <v>32</v>
      </c>
      <c r="AX112" s="13" t="s">
        <v>81</v>
      </c>
      <c r="AY112" s="220" t="s">
        <v>121</v>
      </c>
    </row>
    <row r="113" s="2" customFormat="1" ht="37.8" customHeight="1">
      <c r="A113" s="33"/>
      <c r="B113" s="34"/>
      <c r="C113" s="194" t="s">
        <v>139</v>
      </c>
      <c r="D113" s="194" t="s">
        <v>123</v>
      </c>
      <c r="E113" s="195" t="s">
        <v>163</v>
      </c>
      <c r="F113" s="196" t="s">
        <v>164</v>
      </c>
      <c r="G113" s="197" t="s">
        <v>132</v>
      </c>
      <c r="H113" s="198">
        <v>0.032000000000000001</v>
      </c>
      <c r="I113" s="199">
        <v>2320</v>
      </c>
      <c r="J113" s="199">
        <f>ROUND(I113*H113,2)</f>
        <v>74.239999999999995</v>
      </c>
      <c r="K113" s="196" t="s">
        <v>165</v>
      </c>
      <c r="L113" s="39"/>
      <c r="M113" s="200" t="s">
        <v>17</v>
      </c>
      <c r="N113" s="201" t="s">
        <v>44</v>
      </c>
      <c r="O113" s="202">
        <v>0</v>
      </c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04" t="s">
        <v>128</v>
      </c>
      <c r="AT113" s="204" t="s">
        <v>123</v>
      </c>
      <c r="AU113" s="204" t="s">
        <v>83</v>
      </c>
      <c r="AY113" s="18" t="s">
        <v>121</v>
      </c>
      <c r="BE113" s="205">
        <f>IF(N113="základní",J113,0)</f>
        <v>74.239999999999995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8" t="s">
        <v>81</v>
      </c>
      <c r="BK113" s="205">
        <f>ROUND(I113*H113,2)</f>
        <v>74.239999999999995</v>
      </c>
      <c r="BL113" s="18" t="s">
        <v>128</v>
      </c>
      <c r="BM113" s="204" t="s">
        <v>166</v>
      </c>
    </row>
    <row r="114" s="13" customFormat="1">
      <c r="A114" s="13"/>
      <c r="B114" s="210"/>
      <c r="C114" s="211"/>
      <c r="D114" s="212" t="s">
        <v>137</v>
      </c>
      <c r="E114" s="213" t="s">
        <v>17</v>
      </c>
      <c r="F114" s="214" t="s">
        <v>167</v>
      </c>
      <c r="G114" s="211"/>
      <c r="H114" s="215">
        <v>0.032000000000000001</v>
      </c>
      <c r="I114" s="211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0" t="s">
        <v>137</v>
      </c>
      <c r="AU114" s="220" t="s">
        <v>83</v>
      </c>
      <c r="AV114" s="13" t="s">
        <v>83</v>
      </c>
      <c r="AW114" s="13" t="s">
        <v>32</v>
      </c>
      <c r="AX114" s="13" t="s">
        <v>81</v>
      </c>
      <c r="AY114" s="220" t="s">
        <v>121</v>
      </c>
    </row>
    <row r="115" s="2" customFormat="1">
      <c r="A115" s="33"/>
      <c r="B115" s="34"/>
      <c r="C115" s="35"/>
      <c r="D115" s="212" t="s">
        <v>149</v>
      </c>
      <c r="E115" s="35"/>
      <c r="F115" s="231" t="s">
        <v>150</v>
      </c>
      <c r="G115" s="35"/>
      <c r="H115" s="35"/>
      <c r="I115" s="35"/>
      <c r="J115" s="35"/>
      <c r="K115" s="35"/>
      <c r="L115" s="39"/>
      <c r="M115" s="208"/>
      <c r="N115" s="209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U115" s="18" t="s">
        <v>83</v>
      </c>
    </row>
    <row r="116" s="2" customFormat="1">
      <c r="A116" s="33"/>
      <c r="B116" s="34"/>
      <c r="C116" s="35"/>
      <c r="D116" s="212" t="s">
        <v>149</v>
      </c>
      <c r="E116" s="35"/>
      <c r="F116" s="232" t="s">
        <v>87</v>
      </c>
      <c r="G116" s="35"/>
      <c r="H116" s="233">
        <v>0.20000000000000001</v>
      </c>
      <c r="I116" s="35"/>
      <c r="J116" s="35"/>
      <c r="K116" s="35"/>
      <c r="L116" s="39"/>
      <c r="M116" s="208"/>
      <c r="N116" s="209"/>
      <c r="O116" s="78"/>
      <c r="P116" s="78"/>
      <c r="Q116" s="78"/>
      <c r="R116" s="78"/>
      <c r="S116" s="78"/>
      <c r="T116" s="79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U116" s="18" t="s">
        <v>83</v>
      </c>
    </row>
    <row r="117" s="2" customFormat="1" ht="24.15" customHeight="1">
      <c r="A117" s="33"/>
      <c r="B117" s="34"/>
      <c r="C117" s="194" t="s">
        <v>168</v>
      </c>
      <c r="D117" s="194" t="s">
        <v>123</v>
      </c>
      <c r="E117" s="195" t="s">
        <v>169</v>
      </c>
      <c r="F117" s="196" t="s">
        <v>170</v>
      </c>
      <c r="G117" s="197" t="s">
        <v>132</v>
      </c>
      <c r="H117" s="198">
        <v>0.371</v>
      </c>
      <c r="I117" s="199">
        <v>2680</v>
      </c>
      <c r="J117" s="199">
        <f>ROUND(I117*H117,2)</f>
        <v>994.27999999999997</v>
      </c>
      <c r="K117" s="196" t="s">
        <v>133</v>
      </c>
      <c r="L117" s="39"/>
      <c r="M117" s="200" t="s">
        <v>17</v>
      </c>
      <c r="N117" s="201" t="s">
        <v>44</v>
      </c>
      <c r="O117" s="202">
        <v>5.7960000000000003</v>
      </c>
      <c r="P117" s="202">
        <f>O117*H117</f>
        <v>2.1503160000000001</v>
      </c>
      <c r="Q117" s="202">
        <v>0</v>
      </c>
      <c r="R117" s="202">
        <f>Q117*H117</f>
        <v>0</v>
      </c>
      <c r="S117" s="202">
        <v>1.8</v>
      </c>
      <c r="T117" s="203">
        <f>S117*H117</f>
        <v>0.66780000000000006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04" t="s">
        <v>128</v>
      </c>
      <c r="AT117" s="204" t="s">
        <v>123</v>
      </c>
      <c r="AU117" s="204" t="s">
        <v>83</v>
      </c>
      <c r="AY117" s="18" t="s">
        <v>121</v>
      </c>
      <c r="BE117" s="205">
        <f>IF(N117="základní",J117,0)</f>
        <v>994.27999999999997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81</v>
      </c>
      <c r="BK117" s="205">
        <f>ROUND(I117*H117,2)</f>
        <v>994.27999999999997</v>
      </c>
      <c r="BL117" s="18" t="s">
        <v>128</v>
      </c>
      <c r="BM117" s="204" t="s">
        <v>171</v>
      </c>
    </row>
    <row r="118" s="2" customFormat="1">
      <c r="A118" s="33"/>
      <c r="B118" s="34"/>
      <c r="C118" s="35"/>
      <c r="D118" s="206" t="s">
        <v>135</v>
      </c>
      <c r="E118" s="35"/>
      <c r="F118" s="207" t="s">
        <v>172</v>
      </c>
      <c r="G118" s="35"/>
      <c r="H118" s="35"/>
      <c r="I118" s="35"/>
      <c r="J118" s="35"/>
      <c r="K118" s="35"/>
      <c r="L118" s="39"/>
      <c r="M118" s="208"/>
      <c r="N118" s="209"/>
      <c r="O118" s="78"/>
      <c r="P118" s="78"/>
      <c r="Q118" s="78"/>
      <c r="R118" s="78"/>
      <c r="S118" s="78"/>
      <c r="T118" s="79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135</v>
      </c>
      <c r="AU118" s="18" t="s">
        <v>83</v>
      </c>
    </row>
    <row r="119" s="13" customFormat="1">
      <c r="A119" s="13"/>
      <c r="B119" s="210"/>
      <c r="C119" s="211"/>
      <c r="D119" s="212" t="s">
        <v>137</v>
      </c>
      <c r="E119" s="213" t="s">
        <v>17</v>
      </c>
      <c r="F119" s="214" t="s">
        <v>173</v>
      </c>
      <c r="G119" s="211"/>
      <c r="H119" s="215">
        <v>0.371</v>
      </c>
      <c r="I119" s="211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0" t="s">
        <v>137</v>
      </c>
      <c r="AU119" s="220" t="s">
        <v>83</v>
      </c>
      <c r="AV119" s="13" t="s">
        <v>83</v>
      </c>
      <c r="AW119" s="13" t="s">
        <v>32</v>
      </c>
      <c r="AX119" s="13" t="s">
        <v>81</v>
      </c>
      <c r="AY119" s="220" t="s">
        <v>121</v>
      </c>
    </row>
    <row r="120" s="2" customFormat="1" ht="37.8" customHeight="1">
      <c r="A120" s="33"/>
      <c r="B120" s="34"/>
      <c r="C120" s="194" t="s">
        <v>174</v>
      </c>
      <c r="D120" s="194" t="s">
        <v>123</v>
      </c>
      <c r="E120" s="195" t="s">
        <v>175</v>
      </c>
      <c r="F120" s="196" t="s">
        <v>176</v>
      </c>
      <c r="G120" s="197" t="s">
        <v>143</v>
      </c>
      <c r="H120" s="198">
        <v>0.98499999999999999</v>
      </c>
      <c r="I120" s="199">
        <v>120</v>
      </c>
      <c r="J120" s="199">
        <f>ROUND(I120*H120,2)</f>
        <v>118.2</v>
      </c>
      <c r="K120" s="196" t="s">
        <v>177</v>
      </c>
      <c r="L120" s="39"/>
      <c r="M120" s="200" t="s">
        <v>17</v>
      </c>
      <c r="N120" s="201" t="s">
        <v>44</v>
      </c>
      <c r="O120" s="202">
        <v>0</v>
      </c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4" t="s">
        <v>128</v>
      </c>
      <c r="AT120" s="204" t="s">
        <v>123</v>
      </c>
      <c r="AU120" s="204" t="s">
        <v>83</v>
      </c>
      <c r="AY120" s="18" t="s">
        <v>121</v>
      </c>
      <c r="BE120" s="205">
        <f>IF(N120="základní",J120,0)</f>
        <v>118.2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81</v>
      </c>
      <c r="BK120" s="205">
        <f>ROUND(I120*H120,2)</f>
        <v>118.2</v>
      </c>
      <c r="BL120" s="18" t="s">
        <v>128</v>
      </c>
      <c r="BM120" s="204" t="s">
        <v>178</v>
      </c>
    </row>
    <row r="121" s="13" customFormat="1">
      <c r="A121" s="13"/>
      <c r="B121" s="210"/>
      <c r="C121" s="211"/>
      <c r="D121" s="212" t="s">
        <v>137</v>
      </c>
      <c r="E121" s="213" t="s">
        <v>17</v>
      </c>
      <c r="F121" s="214" t="s">
        <v>179</v>
      </c>
      <c r="G121" s="211"/>
      <c r="H121" s="215">
        <v>0.82499999999999996</v>
      </c>
      <c r="I121" s="211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0" t="s">
        <v>137</v>
      </c>
      <c r="AU121" s="220" t="s">
        <v>83</v>
      </c>
      <c r="AV121" s="13" t="s">
        <v>83</v>
      </c>
      <c r="AW121" s="13" t="s">
        <v>32</v>
      </c>
      <c r="AX121" s="13" t="s">
        <v>73</v>
      </c>
      <c r="AY121" s="220" t="s">
        <v>121</v>
      </c>
    </row>
    <row r="122" s="13" customFormat="1">
      <c r="A122" s="13"/>
      <c r="B122" s="210"/>
      <c r="C122" s="211"/>
      <c r="D122" s="212" t="s">
        <v>137</v>
      </c>
      <c r="E122" s="213" t="s">
        <v>17</v>
      </c>
      <c r="F122" s="214" t="s">
        <v>147</v>
      </c>
      <c r="G122" s="211"/>
      <c r="H122" s="215">
        <v>0.16</v>
      </c>
      <c r="I122" s="211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0" t="s">
        <v>137</v>
      </c>
      <c r="AU122" s="220" t="s">
        <v>83</v>
      </c>
      <c r="AV122" s="13" t="s">
        <v>83</v>
      </c>
      <c r="AW122" s="13" t="s">
        <v>32</v>
      </c>
      <c r="AX122" s="13" t="s">
        <v>73</v>
      </c>
      <c r="AY122" s="220" t="s">
        <v>121</v>
      </c>
    </row>
    <row r="123" s="14" customFormat="1">
      <c r="A123" s="14"/>
      <c r="B123" s="221"/>
      <c r="C123" s="222"/>
      <c r="D123" s="212" t="s">
        <v>137</v>
      </c>
      <c r="E123" s="223" t="s">
        <v>17</v>
      </c>
      <c r="F123" s="224" t="s">
        <v>148</v>
      </c>
      <c r="G123" s="222"/>
      <c r="H123" s="225">
        <v>0.98499999999999999</v>
      </c>
      <c r="I123" s="222"/>
      <c r="J123" s="222"/>
      <c r="K123" s="222"/>
      <c r="L123" s="226"/>
      <c r="M123" s="227"/>
      <c r="N123" s="228"/>
      <c r="O123" s="228"/>
      <c r="P123" s="228"/>
      <c r="Q123" s="228"/>
      <c r="R123" s="228"/>
      <c r="S123" s="228"/>
      <c r="T123" s="22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0" t="s">
        <v>137</v>
      </c>
      <c r="AU123" s="230" t="s">
        <v>83</v>
      </c>
      <c r="AV123" s="14" t="s">
        <v>128</v>
      </c>
      <c r="AW123" s="14" t="s">
        <v>32</v>
      </c>
      <c r="AX123" s="14" t="s">
        <v>81</v>
      </c>
      <c r="AY123" s="230" t="s">
        <v>121</v>
      </c>
    </row>
    <row r="124" s="2" customFormat="1">
      <c r="A124" s="33"/>
      <c r="B124" s="34"/>
      <c r="C124" s="35"/>
      <c r="D124" s="212" t="s">
        <v>149</v>
      </c>
      <c r="E124" s="35"/>
      <c r="F124" s="231" t="s">
        <v>150</v>
      </c>
      <c r="G124" s="35"/>
      <c r="H124" s="35"/>
      <c r="I124" s="35"/>
      <c r="J124" s="35"/>
      <c r="K124" s="35"/>
      <c r="L124" s="39"/>
      <c r="M124" s="208"/>
      <c r="N124" s="209"/>
      <c r="O124" s="78"/>
      <c r="P124" s="78"/>
      <c r="Q124" s="78"/>
      <c r="R124" s="78"/>
      <c r="S124" s="78"/>
      <c r="T124" s="79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U124" s="18" t="s">
        <v>83</v>
      </c>
    </row>
    <row r="125" s="2" customFormat="1">
      <c r="A125" s="33"/>
      <c r="B125" s="34"/>
      <c r="C125" s="35"/>
      <c r="D125" s="212" t="s">
        <v>149</v>
      </c>
      <c r="E125" s="35"/>
      <c r="F125" s="232" t="s">
        <v>87</v>
      </c>
      <c r="G125" s="35"/>
      <c r="H125" s="233">
        <v>0.20000000000000001</v>
      </c>
      <c r="I125" s="35"/>
      <c r="J125" s="35"/>
      <c r="K125" s="35"/>
      <c r="L125" s="39"/>
      <c r="M125" s="208"/>
      <c r="N125" s="209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U125" s="18" t="s">
        <v>83</v>
      </c>
    </row>
    <row r="126" s="12" customFormat="1" ht="22.8" customHeight="1">
      <c r="A126" s="12"/>
      <c r="B126" s="179"/>
      <c r="C126" s="180"/>
      <c r="D126" s="181" t="s">
        <v>72</v>
      </c>
      <c r="E126" s="192" t="s">
        <v>180</v>
      </c>
      <c r="F126" s="192" t="s">
        <v>181</v>
      </c>
      <c r="G126" s="180"/>
      <c r="H126" s="180"/>
      <c r="I126" s="180"/>
      <c r="J126" s="193">
        <f>BK126</f>
        <v>1027.3399999999999</v>
      </c>
      <c r="K126" s="180"/>
      <c r="L126" s="184"/>
      <c r="M126" s="185"/>
      <c r="N126" s="186"/>
      <c r="O126" s="186"/>
      <c r="P126" s="187">
        <f>SUM(P127:P131)</f>
        <v>0</v>
      </c>
      <c r="Q126" s="186"/>
      <c r="R126" s="187">
        <f>SUM(R127:R131)</f>
        <v>0</v>
      </c>
      <c r="S126" s="186"/>
      <c r="T126" s="188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89" t="s">
        <v>81</v>
      </c>
      <c r="AT126" s="190" t="s">
        <v>72</v>
      </c>
      <c r="AU126" s="190" t="s">
        <v>81</v>
      </c>
      <c r="AY126" s="189" t="s">
        <v>121</v>
      </c>
      <c r="BK126" s="191">
        <f>SUM(BK127:BK131)</f>
        <v>1027.3399999999999</v>
      </c>
    </row>
    <row r="127" s="2" customFormat="1" ht="37.8" customHeight="1">
      <c r="A127" s="33"/>
      <c r="B127" s="34"/>
      <c r="C127" s="194" t="s">
        <v>155</v>
      </c>
      <c r="D127" s="194" t="s">
        <v>123</v>
      </c>
      <c r="E127" s="195" t="s">
        <v>182</v>
      </c>
      <c r="F127" s="196" t="s">
        <v>183</v>
      </c>
      <c r="G127" s="197" t="s">
        <v>184</v>
      </c>
      <c r="H127" s="198">
        <v>0.46500000000000002</v>
      </c>
      <c r="I127" s="199">
        <v>998</v>
      </c>
      <c r="J127" s="199">
        <f>ROUND(I127*H127,2)</f>
        <v>464.06999999999999</v>
      </c>
      <c r="K127" s="196" t="s">
        <v>185</v>
      </c>
      <c r="L127" s="39"/>
      <c r="M127" s="200" t="s">
        <v>17</v>
      </c>
      <c r="N127" s="201" t="s">
        <v>44</v>
      </c>
      <c r="O127" s="202">
        <v>0</v>
      </c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4" t="s">
        <v>128</v>
      </c>
      <c r="AT127" s="204" t="s">
        <v>123</v>
      </c>
      <c r="AU127" s="204" t="s">
        <v>83</v>
      </c>
      <c r="AY127" s="18" t="s">
        <v>121</v>
      </c>
      <c r="BE127" s="205">
        <f>IF(N127="základní",J127,0)</f>
        <v>464.06999999999999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81</v>
      </c>
      <c r="BK127" s="205">
        <f>ROUND(I127*H127,2)</f>
        <v>464.06999999999999</v>
      </c>
      <c r="BL127" s="18" t="s">
        <v>128</v>
      </c>
      <c r="BM127" s="204" t="s">
        <v>186</v>
      </c>
    </row>
    <row r="128" s="2" customFormat="1" ht="37.8" customHeight="1">
      <c r="A128" s="33"/>
      <c r="B128" s="34"/>
      <c r="C128" s="194" t="s">
        <v>187</v>
      </c>
      <c r="D128" s="194" t="s">
        <v>123</v>
      </c>
      <c r="E128" s="195" t="s">
        <v>188</v>
      </c>
      <c r="F128" s="196" t="s">
        <v>189</v>
      </c>
      <c r="G128" s="197" t="s">
        <v>184</v>
      </c>
      <c r="H128" s="198">
        <v>0.46500000000000002</v>
      </c>
      <c r="I128" s="199">
        <v>301</v>
      </c>
      <c r="J128" s="199">
        <f>ROUND(I128*H128,2)</f>
        <v>139.97</v>
      </c>
      <c r="K128" s="196" t="s">
        <v>190</v>
      </c>
      <c r="L128" s="39"/>
      <c r="M128" s="200" t="s">
        <v>17</v>
      </c>
      <c r="N128" s="201" t="s">
        <v>44</v>
      </c>
      <c r="O128" s="202">
        <v>0</v>
      </c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4" t="s">
        <v>128</v>
      </c>
      <c r="AT128" s="204" t="s">
        <v>123</v>
      </c>
      <c r="AU128" s="204" t="s">
        <v>83</v>
      </c>
      <c r="AY128" s="18" t="s">
        <v>121</v>
      </c>
      <c r="BE128" s="205">
        <f>IF(N128="základní",J128,0)</f>
        <v>139.97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8" t="s">
        <v>81</v>
      </c>
      <c r="BK128" s="205">
        <f>ROUND(I128*H128,2)</f>
        <v>139.97</v>
      </c>
      <c r="BL128" s="18" t="s">
        <v>128</v>
      </c>
      <c r="BM128" s="204" t="s">
        <v>191</v>
      </c>
    </row>
    <row r="129" s="2" customFormat="1" ht="37.8" customHeight="1">
      <c r="A129" s="33"/>
      <c r="B129" s="34"/>
      <c r="C129" s="194" t="s">
        <v>192</v>
      </c>
      <c r="D129" s="194" t="s">
        <v>123</v>
      </c>
      <c r="E129" s="195" t="s">
        <v>193</v>
      </c>
      <c r="F129" s="196" t="s">
        <v>194</v>
      </c>
      <c r="G129" s="197" t="s">
        <v>184</v>
      </c>
      <c r="H129" s="198">
        <v>3.3479999999999999</v>
      </c>
      <c r="I129" s="199">
        <v>13.1</v>
      </c>
      <c r="J129" s="199">
        <f>ROUND(I129*H129,2)</f>
        <v>43.859999999999999</v>
      </c>
      <c r="K129" s="196" t="s">
        <v>195</v>
      </c>
      <c r="L129" s="39"/>
      <c r="M129" s="200" t="s">
        <v>17</v>
      </c>
      <c r="N129" s="201" t="s">
        <v>44</v>
      </c>
      <c r="O129" s="202">
        <v>0</v>
      </c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4" t="s">
        <v>128</v>
      </c>
      <c r="AT129" s="204" t="s">
        <v>123</v>
      </c>
      <c r="AU129" s="204" t="s">
        <v>83</v>
      </c>
      <c r="AY129" s="18" t="s">
        <v>121</v>
      </c>
      <c r="BE129" s="205">
        <f>IF(N129="základní",J129,0)</f>
        <v>43.859999999999999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81</v>
      </c>
      <c r="BK129" s="205">
        <f>ROUND(I129*H129,2)</f>
        <v>43.859999999999999</v>
      </c>
      <c r="BL129" s="18" t="s">
        <v>128</v>
      </c>
      <c r="BM129" s="204" t="s">
        <v>196</v>
      </c>
    </row>
    <row r="130" s="13" customFormat="1">
      <c r="A130" s="13"/>
      <c r="B130" s="210"/>
      <c r="C130" s="211"/>
      <c r="D130" s="212" t="s">
        <v>137</v>
      </c>
      <c r="E130" s="213" t="s">
        <v>17</v>
      </c>
      <c r="F130" s="214" t="s">
        <v>197</v>
      </c>
      <c r="G130" s="211"/>
      <c r="H130" s="215">
        <v>3.3479999999999999</v>
      </c>
      <c r="I130" s="211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0" t="s">
        <v>137</v>
      </c>
      <c r="AU130" s="220" t="s">
        <v>83</v>
      </c>
      <c r="AV130" s="13" t="s">
        <v>83</v>
      </c>
      <c r="AW130" s="13" t="s">
        <v>32</v>
      </c>
      <c r="AX130" s="13" t="s">
        <v>81</v>
      </c>
      <c r="AY130" s="220" t="s">
        <v>121</v>
      </c>
    </row>
    <row r="131" s="2" customFormat="1" ht="37.8" customHeight="1">
      <c r="A131" s="33"/>
      <c r="B131" s="34"/>
      <c r="C131" s="194" t="s">
        <v>8</v>
      </c>
      <c r="D131" s="194" t="s">
        <v>123</v>
      </c>
      <c r="E131" s="195" t="s">
        <v>198</v>
      </c>
      <c r="F131" s="196" t="s">
        <v>199</v>
      </c>
      <c r="G131" s="197" t="s">
        <v>184</v>
      </c>
      <c r="H131" s="198">
        <v>0.46500000000000002</v>
      </c>
      <c r="I131" s="199">
        <v>816</v>
      </c>
      <c r="J131" s="199">
        <f>ROUND(I131*H131,2)</f>
        <v>379.44</v>
      </c>
      <c r="K131" s="196" t="s">
        <v>200</v>
      </c>
      <c r="L131" s="39"/>
      <c r="M131" s="200" t="s">
        <v>17</v>
      </c>
      <c r="N131" s="201" t="s">
        <v>44</v>
      </c>
      <c r="O131" s="202">
        <v>0</v>
      </c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4" t="s">
        <v>128</v>
      </c>
      <c r="AT131" s="204" t="s">
        <v>123</v>
      </c>
      <c r="AU131" s="204" t="s">
        <v>83</v>
      </c>
      <c r="AY131" s="18" t="s">
        <v>121</v>
      </c>
      <c r="BE131" s="205">
        <f>IF(N131="základní",J131,0)</f>
        <v>379.44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8" t="s">
        <v>81</v>
      </c>
      <c r="BK131" s="205">
        <f>ROUND(I131*H131,2)</f>
        <v>379.44</v>
      </c>
      <c r="BL131" s="18" t="s">
        <v>128</v>
      </c>
      <c r="BM131" s="204" t="s">
        <v>201</v>
      </c>
    </row>
    <row r="132" s="12" customFormat="1" ht="25.92" customHeight="1">
      <c r="A132" s="12"/>
      <c r="B132" s="179"/>
      <c r="C132" s="180"/>
      <c r="D132" s="181" t="s">
        <v>72</v>
      </c>
      <c r="E132" s="182" t="s">
        <v>202</v>
      </c>
      <c r="F132" s="182" t="s">
        <v>203</v>
      </c>
      <c r="G132" s="180"/>
      <c r="H132" s="180"/>
      <c r="I132" s="180"/>
      <c r="J132" s="183">
        <f>BK132</f>
        <v>30999.52</v>
      </c>
      <c r="K132" s="180"/>
      <c r="L132" s="184"/>
      <c r="M132" s="185"/>
      <c r="N132" s="186"/>
      <c r="O132" s="186"/>
      <c r="P132" s="187">
        <f>P133+P136+P153+P157</f>
        <v>25.650251000000001</v>
      </c>
      <c r="Q132" s="186"/>
      <c r="R132" s="187">
        <f>R133+R136+R153+R157</f>
        <v>0.44961355000000003</v>
      </c>
      <c r="S132" s="186"/>
      <c r="T132" s="188">
        <f>T133+T136+T153+T157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89" t="s">
        <v>83</v>
      </c>
      <c r="AT132" s="190" t="s">
        <v>72</v>
      </c>
      <c r="AU132" s="190" t="s">
        <v>73</v>
      </c>
      <c r="AY132" s="189" t="s">
        <v>121</v>
      </c>
      <c r="BK132" s="191">
        <f>BK133+BK136+BK153+BK157</f>
        <v>30999.52</v>
      </c>
    </row>
    <row r="133" s="12" customFormat="1" ht="22.8" customHeight="1">
      <c r="A133" s="12"/>
      <c r="B133" s="179"/>
      <c r="C133" s="180"/>
      <c r="D133" s="181" t="s">
        <v>72</v>
      </c>
      <c r="E133" s="192" t="s">
        <v>204</v>
      </c>
      <c r="F133" s="192" t="s">
        <v>205</v>
      </c>
      <c r="G133" s="180"/>
      <c r="H133" s="180"/>
      <c r="I133" s="180"/>
      <c r="J133" s="193">
        <f>BK133</f>
        <v>16105</v>
      </c>
      <c r="K133" s="180"/>
      <c r="L133" s="184"/>
      <c r="M133" s="185"/>
      <c r="N133" s="186"/>
      <c r="O133" s="186"/>
      <c r="P133" s="187">
        <f>SUM(P134:P135)</f>
        <v>0</v>
      </c>
      <c r="Q133" s="186"/>
      <c r="R133" s="187">
        <f>SUM(R134:R135)</f>
        <v>0</v>
      </c>
      <c r="S133" s="186"/>
      <c r="T133" s="188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89" t="s">
        <v>81</v>
      </c>
      <c r="AT133" s="190" t="s">
        <v>72</v>
      </c>
      <c r="AU133" s="190" t="s">
        <v>81</v>
      </c>
      <c r="AY133" s="189" t="s">
        <v>121</v>
      </c>
      <c r="BK133" s="191">
        <f>SUM(BK134:BK135)</f>
        <v>16105</v>
      </c>
    </row>
    <row r="134" s="2" customFormat="1" ht="16.5" customHeight="1">
      <c r="A134" s="33"/>
      <c r="B134" s="34"/>
      <c r="C134" s="194" t="s">
        <v>206</v>
      </c>
      <c r="D134" s="194" t="s">
        <v>123</v>
      </c>
      <c r="E134" s="195" t="s">
        <v>207</v>
      </c>
      <c r="F134" s="196" t="s">
        <v>208</v>
      </c>
      <c r="G134" s="197" t="s">
        <v>209</v>
      </c>
      <c r="H134" s="198">
        <v>2</v>
      </c>
      <c r="I134" s="199">
        <v>6300</v>
      </c>
      <c r="J134" s="199">
        <f>ROUND(I134*H134,2)</f>
        <v>12600</v>
      </c>
      <c r="K134" s="196" t="s">
        <v>17</v>
      </c>
      <c r="L134" s="39"/>
      <c r="M134" s="200" t="s">
        <v>17</v>
      </c>
      <c r="N134" s="201" t="s">
        <v>44</v>
      </c>
      <c r="O134" s="202">
        <v>0</v>
      </c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4" t="s">
        <v>128</v>
      </c>
      <c r="AT134" s="204" t="s">
        <v>123</v>
      </c>
      <c r="AU134" s="204" t="s">
        <v>83</v>
      </c>
      <c r="AY134" s="18" t="s">
        <v>121</v>
      </c>
      <c r="BE134" s="205">
        <f>IF(N134="základní",J134,0)</f>
        <v>12600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8" t="s">
        <v>81</v>
      </c>
      <c r="BK134" s="205">
        <f>ROUND(I134*H134,2)</f>
        <v>12600</v>
      </c>
      <c r="BL134" s="18" t="s">
        <v>128</v>
      </c>
      <c r="BM134" s="204" t="s">
        <v>210</v>
      </c>
    </row>
    <row r="135" s="2" customFormat="1" ht="37.8" customHeight="1">
      <c r="A135" s="33"/>
      <c r="B135" s="34"/>
      <c r="C135" s="194" t="s">
        <v>211</v>
      </c>
      <c r="D135" s="194" t="s">
        <v>123</v>
      </c>
      <c r="E135" s="195" t="s">
        <v>212</v>
      </c>
      <c r="F135" s="196" t="s">
        <v>213</v>
      </c>
      <c r="G135" s="197" t="s">
        <v>143</v>
      </c>
      <c r="H135" s="198">
        <v>4</v>
      </c>
      <c r="I135" s="199">
        <v>876.25</v>
      </c>
      <c r="J135" s="199">
        <f>ROUND(I135*H135,2)</f>
        <v>3505</v>
      </c>
      <c r="K135" s="196" t="s">
        <v>214</v>
      </c>
      <c r="L135" s="39"/>
      <c r="M135" s="200" t="s">
        <v>17</v>
      </c>
      <c r="N135" s="201" t="s">
        <v>44</v>
      </c>
      <c r="O135" s="202">
        <v>0</v>
      </c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4" t="s">
        <v>128</v>
      </c>
      <c r="AT135" s="204" t="s">
        <v>123</v>
      </c>
      <c r="AU135" s="204" t="s">
        <v>83</v>
      </c>
      <c r="AY135" s="18" t="s">
        <v>121</v>
      </c>
      <c r="BE135" s="205">
        <f>IF(N135="základní",J135,0)</f>
        <v>3505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8" t="s">
        <v>81</v>
      </c>
      <c r="BK135" s="205">
        <f>ROUND(I135*H135,2)</f>
        <v>3505</v>
      </c>
      <c r="BL135" s="18" t="s">
        <v>128</v>
      </c>
      <c r="BM135" s="204" t="s">
        <v>215</v>
      </c>
    </row>
    <row r="136" s="12" customFormat="1" ht="22.8" customHeight="1">
      <c r="A136" s="12"/>
      <c r="B136" s="179"/>
      <c r="C136" s="180"/>
      <c r="D136" s="181" t="s">
        <v>72</v>
      </c>
      <c r="E136" s="192" t="s">
        <v>216</v>
      </c>
      <c r="F136" s="192" t="s">
        <v>217</v>
      </c>
      <c r="G136" s="180"/>
      <c r="H136" s="180"/>
      <c r="I136" s="180"/>
      <c r="J136" s="193">
        <f>BK136</f>
        <v>11617.77</v>
      </c>
      <c r="K136" s="180"/>
      <c r="L136" s="184"/>
      <c r="M136" s="185"/>
      <c r="N136" s="186"/>
      <c r="O136" s="186"/>
      <c r="P136" s="187">
        <f>SUM(P137:P152)</f>
        <v>25.650251000000001</v>
      </c>
      <c r="Q136" s="186"/>
      <c r="R136" s="187">
        <f>SUM(R137:R152)</f>
        <v>0.44961355000000003</v>
      </c>
      <c r="S136" s="186"/>
      <c r="T136" s="188">
        <f>SUM(T137:T152)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89" t="s">
        <v>83</v>
      </c>
      <c r="AT136" s="190" t="s">
        <v>72</v>
      </c>
      <c r="AU136" s="190" t="s">
        <v>81</v>
      </c>
      <c r="AY136" s="189" t="s">
        <v>121</v>
      </c>
      <c r="BK136" s="191">
        <f>SUM(BK137:BK152)</f>
        <v>11617.77</v>
      </c>
    </row>
    <row r="137" s="2" customFormat="1" ht="16.5" customHeight="1">
      <c r="A137" s="33"/>
      <c r="B137" s="34"/>
      <c r="C137" s="194" t="s">
        <v>218</v>
      </c>
      <c r="D137" s="194" t="s">
        <v>123</v>
      </c>
      <c r="E137" s="195" t="s">
        <v>219</v>
      </c>
      <c r="F137" s="196" t="s">
        <v>220</v>
      </c>
      <c r="G137" s="197" t="s">
        <v>221</v>
      </c>
      <c r="H137" s="198">
        <v>2.355</v>
      </c>
      <c r="I137" s="199">
        <v>62.75</v>
      </c>
      <c r="J137" s="199">
        <f>ROUND(I137*H137,2)</f>
        <v>147.78</v>
      </c>
      <c r="K137" s="196" t="s">
        <v>17</v>
      </c>
      <c r="L137" s="39"/>
      <c r="M137" s="200" t="s">
        <v>17</v>
      </c>
      <c r="N137" s="201" t="s">
        <v>44</v>
      </c>
      <c r="O137" s="202">
        <v>0.41099999999999998</v>
      </c>
      <c r="P137" s="202">
        <f>O137*H137</f>
        <v>0.9679049999999999</v>
      </c>
      <c r="Q137" s="202">
        <v>6.9999999999999994E-05</v>
      </c>
      <c r="R137" s="202">
        <f>Q137*H137</f>
        <v>0.00016485</v>
      </c>
      <c r="S137" s="202">
        <v>0</v>
      </c>
      <c r="T137" s="203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4" t="s">
        <v>222</v>
      </c>
      <c r="AT137" s="204" t="s">
        <v>123</v>
      </c>
      <c r="AU137" s="204" t="s">
        <v>83</v>
      </c>
      <c r="AY137" s="18" t="s">
        <v>121</v>
      </c>
      <c r="BE137" s="205">
        <f>IF(N137="základní",J137,0)</f>
        <v>147.78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81</v>
      </c>
      <c r="BK137" s="205">
        <f>ROUND(I137*H137,2)</f>
        <v>147.78</v>
      </c>
      <c r="BL137" s="18" t="s">
        <v>222</v>
      </c>
      <c r="BM137" s="204" t="s">
        <v>223</v>
      </c>
    </row>
    <row r="138" s="13" customFormat="1">
      <c r="A138" s="13"/>
      <c r="B138" s="210"/>
      <c r="C138" s="211"/>
      <c r="D138" s="212" t="s">
        <v>137</v>
      </c>
      <c r="E138" s="213" t="s">
        <v>17</v>
      </c>
      <c r="F138" s="214" t="s">
        <v>224</v>
      </c>
      <c r="G138" s="211"/>
      <c r="H138" s="215">
        <v>2.355</v>
      </c>
      <c r="I138" s="211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0" t="s">
        <v>137</v>
      </c>
      <c r="AU138" s="220" t="s">
        <v>83</v>
      </c>
      <c r="AV138" s="13" t="s">
        <v>83</v>
      </c>
      <c r="AW138" s="13" t="s">
        <v>32</v>
      </c>
      <c r="AX138" s="13" t="s">
        <v>81</v>
      </c>
      <c r="AY138" s="220" t="s">
        <v>121</v>
      </c>
    </row>
    <row r="139" s="2" customFormat="1" ht="16.5" customHeight="1">
      <c r="A139" s="33"/>
      <c r="B139" s="34"/>
      <c r="C139" s="234" t="s">
        <v>222</v>
      </c>
      <c r="D139" s="234" t="s">
        <v>86</v>
      </c>
      <c r="E139" s="235" t="s">
        <v>225</v>
      </c>
      <c r="F139" s="236" t="s">
        <v>226</v>
      </c>
      <c r="G139" s="237" t="s">
        <v>184</v>
      </c>
      <c r="H139" s="238">
        <v>0.002</v>
      </c>
      <c r="I139" s="239">
        <v>9005.4300000000003</v>
      </c>
      <c r="J139" s="239">
        <f>ROUND(I139*H139,2)</f>
        <v>18.010000000000002</v>
      </c>
      <c r="K139" s="236" t="s">
        <v>17</v>
      </c>
      <c r="L139" s="240"/>
      <c r="M139" s="241" t="s">
        <v>17</v>
      </c>
      <c r="N139" s="242" t="s">
        <v>44</v>
      </c>
      <c r="O139" s="202">
        <v>0</v>
      </c>
      <c r="P139" s="202">
        <f>O139*H139</f>
        <v>0</v>
      </c>
      <c r="Q139" s="202">
        <v>1</v>
      </c>
      <c r="R139" s="202">
        <f>Q139*H139</f>
        <v>0.002</v>
      </c>
      <c r="S139" s="202">
        <v>0</v>
      </c>
      <c r="T139" s="203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4" t="s">
        <v>174</v>
      </c>
      <c r="AT139" s="204" t="s">
        <v>86</v>
      </c>
      <c r="AU139" s="204" t="s">
        <v>83</v>
      </c>
      <c r="AY139" s="18" t="s">
        <v>121</v>
      </c>
      <c r="BE139" s="205">
        <f>IF(N139="základní",J139,0)</f>
        <v>18.010000000000002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81</v>
      </c>
      <c r="BK139" s="205">
        <f>ROUND(I139*H139,2)</f>
        <v>18.010000000000002</v>
      </c>
      <c r="BL139" s="18" t="s">
        <v>128</v>
      </c>
      <c r="BM139" s="204" t="s">
        <v>227</v>
      </c>
    </row>
    <row r="140" s="13" customFormat="1">
      <c r="A140" s="13"/>
      <c r="B140" s="210"/>
      <c r="C140" s="211"/>
      <c r="D140" s="212" t="s">
        <v>137</v>
      </c>
      <c r="E140" s="213" t="s">
        <v>17</v>
      </c>
      <c r="F140" s="214" t="s">
        <v>228</v>
      </c>
      <c r="G140" s="211"/>
      <c r="H140" s="215">
        <v>0.002</v>
      </c>
      <c r="I140" s="211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0" t="s">
        <v>137</v>
      </c>
      <c r="AU140" s="220" t="s">
        <v>83</v>
      </c>
      <c r="AV140" s="13" t="s">
        <v>83</v>
      </c>
      <c r="AW140" s="13" t="s">
        <v>32</v>
      </c>
      <c r="AX140" s="13" t="s">
        <v>81</v>
      </c>
      <c r="AY140" s="220" t="s">
        <v>121</v>
      </c>
    </row>
    <row r="141" s="13" customFormat="1">
      <c r="A141" s="13"/>
      <c r="B141" s="210"/>
      <c r="C141" s="211"/>
      <c r="D141" s="212" t="s">
        <v>137</v>
      </c>
      <c r="E141" s="211"/>
      <c r="F141" s="214" t="s">
        <v>229</v>
      </c>
      <c r="G141" s="211"/>
      <c r="H141" s="215">
        <v>0.002</v>
      </c>
      <c r="I141" s="211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0" t="s">
        <v>137</v>
      </c>
      <c r="AU141" s="220" t="s">
        <v>83</v>
      </c>
      <c r="AV141" s="13" t="s">
        <v>83</v>
      </c>
      <c r="AW141" s="13" t="s">
        <v>4</v>
      </c>
      <c r="AX141" s="13" t="s">
        <v>81</v>
      </c>
      <c r="AY141" s="220" t="s">
        <v>121</v>
      </c>
    </row>
    <row r="142" s="2" customFormat="1" ht="16.5" customHeight="1">
      <c r="A142" s="33"/>
      <c r="B142" s="34"/>
      <c r="C142" s="194" t="s">
        <v>230</v>
      </c>
      <c r="D142" s="194" t="s">
        <v>123</v>
      </c>
      <c r="E142" s="195" t="s">
        <v>231</v>
      </c>
      <c r="F142" s="196" t="s">
        <v>232</v>
      </c>
      <c r="G142" s="197" t="s">
        <v>221</v>
      </c>
      <c r="H142" s="198">
        <v>22.399999999999999</v>
      </c>
      <c r="I142" s="199">
        <v>16.800000000000001</v>
      </c>
      <c r="J142" s="199">
        <f>ROUND(I142*H142,2)</f>
        <v>376.31999999999999</v>
      </c>
      <c r="K142" s="196" t="s">
        <v>17</v>
      </c>
      <c r="L142" s="39"/>
      <c r="M142" s="200" t="s">
        <v>17</v>
      </c>
      <c r="N142" s="201" t="s">
        <v>44</v>
      </c>
      <c r="O142" s="202">
        <v>0.096000000000000002</v>
      </c>
      <c r="P142" s="202">
        <f>O142*H142</f>
        <v>2.1503999999999999</v>
      </c>
      <c r="Q142" s="202">
        <v>5.0000000000000002E-05</v>
      </c>
      <c r="R142" s="202">
        <f>Q142*H142</f>
        <v>0.0011199999999999999</v>
      </c>
      <c r="S142" s="202">
        <v>0</v>
      </c>
      <c r="T142" s="203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4" t="s">
        <v>222</v>
      </c>
      <c r="AT142" s="204" t="s">
        <v>123</v>
      </c>
      <c r="AU142" s="204" t="s">
        <v>83</v>
      </c>
      <c r="AY142" s="18" t="s">
        <v>121</v>
      </c>
      <c r="BE142" s="205">
        <f>IF(N142="základní",J142,0)</f>
        <v>376.31999999999999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81</v>
      </c>
      <c r="BK142" s="205">
        <f>ROUND(I142*H142,2)</f>
        <v>376.31999999999999</v>
      </c>
      <c r="BL142" s="18" t="s">
        <v>222</v>
      </c>
      <c r="BM142" s="204" t="s">
        <v>233</v>
      </c>
    </row>
    <row r="143" s="13" customFormat="1">
      <c r="A143" s="13"/>
      <c r="B143" s="210"/>
      <c r="C143" s="211"/>
      <c r="D143" s="212" t="s">
        <v>137</v>
      </c>
      <c r="E143" s="213" t="s">
        <v>17</v>
      </c>
      <c r="F143" s="214" t="s">
        <v>234</v>
      </c>
      <c r="G143" s="211"/>
      <c r="H143" s="215">
        <v>22.399999999999999</v>
      </c>
      <c r="I143" s="211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0" t="s">
        <v>137</v>
      </c>
      <c r="AU143" s="220" t="s">
        <v>83</v>
      </c>
      <c r="AV143" s="13" t="s">
        <v>83</v>
      </c>
      <c r="AW143" s="13" t="s">
        <v>32</v>
      </c>
      <c r="AX143" s="13" t="s">
        <v>81</v>
      </c>
      <c r="AY143" s="220" t="s">
        <v>121</v>
      </c>
    </row>
    <row r="144" s="2" customFormat="1" ht="16.5" customHeight="1">
      <c r="A144" s="33"/>
      <c r="B144" s="34"/>
      <c r="C144" s="234" t="s">
        <v>235</v>
      </c>
      <c r="D144" s="234" t="s">
        <v>86</v>
      </c>
      <c r="E144" s="235" t="s">
        <v>236</v>
      </c>
      <c r="F144" s="236" t="s">
        <v>237</v>
      </c>
      <c r="G144" s="237" t="s">
        <v>184</v>
      </c>
      <c r="H144" s="238">
        <v>0.024</v>
      </c>
      <c r="I144" s="239">
        <v>8350.3999999999996</v>
      </c>
      <c r="J144" s="239">
        <f>ROUND(I144*H144,2)</f>
        <v>200.41</v>
      </c>
      <c r="K144" s="236" t="s">
        <v>17</v>
      </c>
      <c r="L144" s="240"/>
      <c r="M144" s="241" t="s">
        <v>17</v>
      </c>
      <c r="N144" s="242" t="s">
        <v>44</v>
      </c>
      <c r="O144" s="202">
        <v>0</v>
      </c>
      <c r="P144" s="202">
        <f>O144*H144</f>
        <v>0</v>
      </c>
      <c r="Q144" s="202">
        <v>1</v>
      </c>
      <c r="R144" s="202">
        <f>Q144*H144</f>
        <v>0.024</v>
      </c>
      <c r="S144" s="202">
        <v>0</v>
      </c>
      <c r="T144" s="20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4" t="s">
        <v>174</v>
      </c>
      <c r="AT144" s="204" t="s">
        <v>86</v>
      </c>
      <c r="AU144" s="204" t="s">
        <v>83</v>
      </c>
      <c r="AY144" s="18" t="s">
        <v>121</v>
      </c>
      <c r="BE144" s="205">
        <f>IF(N144="základní",J144,0)</f>
        <v>200.41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8" t="s">
        <v>81</v>
      </c>
      <c r="BK144" s="205">
        <f>ROUND(I144*H144,2)</f>
        <v>200.41</v>
      </c>
      <c r="BL144" s="18" t="s">
        <v>128</v>
      </c>
      <c r="BM144" s="204" t="s">
        <v>238</v>
      </c>
    </row>
    <row r="145" s="13" customFormat="1">
      <c r="A145" s="13"/>
      <c r="B145" s="210"/>
      <c r="C145" s="211"/>
      <c r="D145" s="212" t="s">
        <v>137</v>
      </c>
      <c r="E145" s="213" t="s">
        <v>17</v>
      </c>
      <c r="F145" s="214" t="s">
        <v>239</v>
      </c>
      <c r="G145" s="211"/>
      <c r="H145" s="215">
        <v>0.021999999999999999</v>
      </c>
      <c r="I145" s="211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0" t="s">
        <v>137</v>
      </c>
      <c r="AU145" s="220" t="s">
        <v>83</v>
      </c>
      <c r="AV145" s="13" t="s">
        <v>83</v>
      </c>
      <c r="AW145" s="13" t="s">
        <v>32</v>
      </c>
      <c r="AX145" s="13" t="s">
        <v>81</v>
      </c>
      <c r="AY145" s="220" t="s">
        <v>121</v>
      </c>
    </row>
    <row r="146" s="13" customFormat="1">
      <c r="A146" s="13"/>
      <c r="B146" s="210"/>
      <c r="C146" s="211"/>
      <c r="D146" s="212" t="s">
        <v>137</v>
      </c>
      <c r="E146" s="211"/>
      <c r="F146" s="214" t="s">
        <v>240</v>
      </c>
      <c r="G146" s="211"/>
      <c r="H146" s="215">
        <v>0.024</v>
      </c>
      <c r="I146" s="211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0" t="s">
        <v>137</v>
      </c>
      <c r="AU146" s="220" t="s">
        <v>83</v>
      </c>
      <c r="AV146" s="13" t="s">
        <v>83</v>
      </c>
      <c r="AW146" s="13" t="s">
        <v>4</v>
      </c>
      <c r="AX146" s="13" t="s">
        <v>81</v>
      </c>
      <c r="AY146" s="220" t="s">
        <v>121</v>
      </c>
    </row>
    <row r="147" s="2" customFormat="1" ht="16.5" customHeight="1">
      <c r="A147" s="33"/>
      <c r="B147" s="34"/>
      <c r="C147" s="194" t="s">
        <v>241</v>
      </c>
      <c r="D147" s="194" t="s">
        <v>123</v>
      </c>
      <c r="E147" s="195" t="s">
        <v>242</v>
      </c>
      <c r="F147" s="196" t="s">
        <v>243</v>
      </c>
      <c r="G147" s="197" t="s">
        <v>221</v>
      </c>
      <c r="H147" s="198">
        <v>366.57400000000001</v>
      </c>
      <c r="I147" s="199">
        <v>11</v>
      </c>
      <c r="J147" s="199">
        <f>ROUND(I147*H147,2)</f>
        <v>4032.3099999999999</v>
      </c>
      <c r="K147" s="196" t="s">
        <v>17</v>
      </c>
      <c r="L147" s="39"/>
      <c r="M147" s="200" t="s">
        <v>17</v>
      </c>
      <c r="N147" s="201" t="s">
        <v>44</v>
      </c>
      <c r="O147" s="202">
        <v>0.053999999999999999</v>
      </c>
      <c r="P147" s="202">
        <f>O147*H147</f>
        <v>19.794996000000001</v>
      </c>
      <c r="Q147" s="202">
        <v>5.0000000000000002E-05</v>
      </c>
      <c r="R147" s="202">
        <f>Q147*H147</f>
        <v>0.0183287</v>
      </c>
      <c r="S147" s="202">
        <v>0</v>
      </c>
      <c r="T147" s="20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4" t="s">
        <v>128</v>
      </c>
      <c r="AT147" s="204" t="s">
        <v>123</v>
      </c>
      <c r="AU147" s="204" t="s">
        <v>83</v>
      </c>
      <c r="AY147" s="18" t="s">
        <v>121</v>
      </c>
      <c r="BE147" s="205">
        <f>IF(N147="základní",J147,0)</f>
        <v>4032.3099999999999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8" t="s">
        <v>81</v>
      </c>
      <c r="BK147" s="205">
        <f>ROUND(I147*H147,2)</f>
        <v>4032.3099999999999</v>
      </c>
      <c r="BL147" s="18" t="s">
        <v>128</v>
      </c>
      <c r="BM147" s="204" t="s">
        <v>244</v>
      </c>
    </row>
    <row r="148" s="13" customFormat="1">
      <c r="A148" s="13"/>
      <c r="B148" s="210"/>
      <c r="C148" s="211"/>
      <c r="D148" s="212" t="s">
        <v>137</v>
      </c>
      <c r="E148" s="213" t="s">
        <v>17</v>
      </c>
      <c r="F148" s="214" t="s">
        <v>245</v>
      </c>
      <c r="G148" s="211"/>
      <c r="H148" s="215">
        <v>366.57400000000001</v>
      </c>
      <c r="I148" s="211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0" t="s">
        <v>137</v>
      </c>
      <c r="AU148" s="220" t="s">
        <v>83</v>
      </c>
      <c r="AV148" s="13" t="s">
        <v>83</v>
      </c>
      <c r="AW148" s="13" t="s">
        <v>32</v>
      </c>
      <c r="AX148" s="13" t="s">
        <v>81</v>
      </c>
      <c r="AY148" s="220" t="s">
        <v>121</v>
      </c>
    </row>
    <row r="149" s="2" customFormat="1" ht="16.5" customHeight="1">
      <c r="A149" s="33"/>
      <c r="B149" s="34"/>
      <c r="C149" s="234" t="s">
        <v>246</v>
      </c>
      <c r="D149" s="234" t="s">
        <v>86</v>
      </c>
      <c r="E149" s="235" t="s">
        <v>247</v>
      </c>
      <c r="F149" s="236" t="s">
        <v>248</v>
      </c>
      <c r="G149" s="237" t="s">
        <v>184</v>
      </c>
      <c r="H149" s="238">
        <v>0.40400000000000003</v>
      </c>
      <c r="I149" s="239">
        <v>8475.9500000000007</v>
      </c>
      <c r="J149" s="239">
        <f>ROUND(I149*H149,2)</f>
        <v>3424.2800000000002</v>
      </c>
      <c r="K149" s="236" t="s">
        <v>17</v>
      </c>
      <c r="L149" s="240"/>
      <c r="M149" s="241" t="s">
        <v>17</v>
      </c>
      <c r="N149" s="242" t="s">
        <v>44</v>
      </c>
      <c r="O149" s="202">
        <v>0</v>
      </c>
      <c r="P149" s="202">
        <f>O149*H149</f>
        <v>0</v>
      </c>
      <c r="Q149" s="202">
        <v>1</v>
      </c>
      <c r="R149" s="202">
        <f>Q149*H149</f>
        <v>0.40400000000000003</v>
      </c>
      <c r="S149" s="202">
        <v>0</v>
      </c>
      <c r="T149" s="203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4" t="s">
        <v>174</v>
      </c>
      <c r="AT149" s="204" t="s">
        <v>86</v>
      </c>
      <c r="AU149" s="204" t="s">
        <v>83</v>
      </c>
      <c r="AY149" s="18" t="s">
        <v>121</v>
      </c>
      <c r="BE149" s="205">
        <f>IF(N149="základní",J149,0)</f>
        <v>3424.2800000000002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8" t="s">
        <v>81</v>
      </c>
      <c r="BK149" s="205">
        <f>ROUND(I149*H149,2)</f>
        <v>3424.2800000000002</v>
      </c>
      <c r="BL149" s="18" t="s">
        <v>128</v>
      </c>
      <c r="BM149" s="204" t="s">
        <v>249</v>
      </c>
    </row>
    <row r="150" s="13" customFormat="1">
      <c r="A150" s="13"/>
      <c r="B150" s="210"/>
      <c r="C150" s="211"/>
      <c r="D150" s="212" t="s">
        <v>137</v>
      </c>
      <c r="E150" s="213" t="s">
        <v>17</v>
      </c>
      <c r="F150" s="214" t="s">
        <v>250</v>
      </c>
      <c r="G150" s="211"/>
      <c r="H150" s="215">
        <v>0.36699999999999999</v>
      </c>
      <c r="I150" s="211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0" t="s">
        <v>137</v>
      </c>
      <c r="AU150" s="220" t="s">
        <v>83</v>
      </c>
      <c r="AV150" s="13" t="s">
        <v>83</v>
      </c>
      <c r="AW150" s="13" t="s">
        <v>32</v>
      </c>
      <c r="AX150" s="13" t="s">
        <v>81</v>
      </c>
      <c r="AY150" s="220" t="s">
        <v>121</v>
      </c>
    </row>
    <row r="151" s="13" customFormat="1">
      <c r="A151" s="13"/>
      <c r="B151" s="210"/>
      <c r="C151" s="211"/>
      <c r="D151" s="212" t="s">
        <v>137</v>
      </c>
      <c r="E151" s="211"/>
      <c r="F151" s="214" t="s">
        <v>251</v>
      </c>
      <c r="G151" s="211"/>
      <c r="H151" s="215">
        <v>0.40400000000000003</v>
      </c>
      <c r="I151" s="211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0" t="s">
        <v>137</v>
      </c>
      <c r="AU151" s="220" t="s">
        <v>83</v>
      </c>
      <c r="AV151" s="13" t="s">
        <v>83</v>
      </c>
      <c r="AW151" s="13" t="s">
        <v>4</v>
      </c>
      <c r="AX151" s="13" t="s">
        <v>81</v>
      </c>
      <c r="AY151" s="220" t="s">
        <v>121</v>
      </c>
    </row>
    <row r="152" s="2" customFormat="1" ht="24.15" customHeight="1">
      <c r="A152" s="33"/>
      <c r="B152" s="34"/>
      <c r="C152" s="194" t="s">
        <v>7</v>
      </c>
      <c r="D152" s="194" t="s">
        <v>123</v>
      </c>
      <c r="E152" s="195" t="s">
        <v>252</v>
      </c>
      <c r="F152" s="196" t="s">
        <v>253</v>
      </c>
      <c r="G152" s="197" t="s">
        <v>184</v>
      </c>
      <c r="H152" s="198">
        <v>0.42999999999999999</v>
      </c>
      <c r="I152" s="199">
        <v>7950.3800000000001</v>
      </c>
      <c r="J152" s="199">
        <f>ROUND(I152*H152,2)</f>
        <v>3418.6599999999999</v>
      </c>
      <c r="K152" s="196" t="s">
        <v>17</v>
      </c>
      <c r="L152" s="39"/>
      <c r="M152" s="200" t="s">
        <v>17</v>
      </c>
      <c r="N152" s="201" t="s">
        <v>44</v>
      </c>
      <c r="O152" s="202">
        <v>6.3650000000000002</v>
      </c>
      <c r="P152" s="202">
        <f>O152*H152</f>
        <v>2.7369500000000002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4" t="s">
        <v>222</v>
      </c>
      <c r="AT152" s="204" t="s">
        <v>123</v>
      </c>
      <c r="AU152" s="204" t="s">
        <v>83</v>
      </c>
      <c r="AY152" s="18" t="s">
        <v>121</v>
      </c>
      <c r="BE152" s="205">
        <f>IF(N152="základní",J152,0)</f>
        <v>3418.6599999999999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8" t="s">
        <v>81</v>
      </c>
      <c r="BK152" s="205">
        <f>ROUND(I152*H152,2)</f>
        <v>3418.6599999999999</v>
      </c>
      <c r="BL152" s="18" t="s">
        <v>222</v>
      </c>
      <c r="BM152" s="204" t="s">
        <v>254</v>
      </c>
    </row>
    <row r="153" s="12" customFormat="1" ht="22.8" customHeight="1">
      <c r="A153" s="12"/>
      <c r="B153" s="179"/>
      <c r="C153" s="180"/>
      <c r="D153" s="181" t="s">
        <v>72</v>
      </c>
      <c r="E153" s="192" t="s">
        <v>255</v>
      </c>
      <c r="F153" s="192" t="s">
        <v>256</v>
      </c>
      <c r="G153" s="180"/>
      <c r="H153" s="180"/>
      <c r="I153" s="180"/>
      <c r="J153" s="193">
        <f>BK153</f>
        <v>3250</v>
      </c>
      <c r="K153" s="180"/>
      <c r="L153" s="184"/>
      <c r="M153" s="185"/>
      <c r="N153" s="186"/>
      <c r="O153" s="186"/>
      <c r="P153" s="187">
        <f>SUM(P154:P156)</f>
        <v>0</v>
      </c>
      <c r="Q153" s="186"/>
      <c r="R153" s="187">
        <f>SUM(R154:R156)</f>
        <v>0</v>
      </c>
      <c r="S153" s="186"/>
      <c r="T153" s="188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89" t="s">
        <v>81</v>
      </c>
      <c r="AT153" s="190" t="s">
        <v>72</v>
      </c>
      <c r="AU153" s="190" t="s">
        <v>81</v>
      </c>
      <c r="AY153" s="189" t="s">
        <v>121</v>
      </c>
      <c r="BK153" s="191">
        <f>SUM(BK154:BK156)</f>
        <v>3250</v>
      </c>
    </row>
    <row r="154" s="2" customFormat="1" ht="16.5" customHeight="1">
      <c r="A154" s="33"/>
      <c r="B154" s="34"/>
      <c r="C154" s="194" t="s">
        <v>257</v>
      </c>
      <c r="D154" s="194" t="s">
        <v>123</v>
      </c>
      <c r="E154" s="195" t="s">
        <v>258</v>
      </c>
      <c r="F154" s="196" t="s">
        <v>259</v>
      </c>
      <c r="G154" s="197" t="s">
        <v>260</v>
      </c>
      <c r="H154" s="198">
        <v>1</v>
      </c>
      <c r="I154" s="199">
        <v>1450</v>
      </c>
      <c r="J154" s="199">
        <f>ROUND(I154*H154,2)</f>
        <v>1450</v>
      </c>
      <c r="K154" s="196" t="s">
        <v>17</v>
      </c>
      <c r="L154" s="39"/>
      <c r="M154" s="200" t="s">
        <v>17</v>
      </c>
      <c r="N154" s="201" t="s">
        <v>44</v>
      </c>
      <c r="O154" s="202">
        <v>0</v>
      </c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4" t="s">
        <v>128</v>
      </c>
      <c r="AT154" s="204" t="s">
        <v>123</v>
      </c>
      <c r="AU154" s="204" t="s">
        <v>83</v>
      </c>
      <c r="AY154" s="18" t="s">
        <v>121</v>
      </c>
      <c r="BE154" s="205">
        <f>IF(N154="základní",J154,0)</f>
        <v>1450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8" t="s">
        <v>81</v>
      </c>
      <c r="BK154" s="205">
        <f>ROUND(I154*H154,2)</f>
        <v>1450</v>
      </c>
      <c r="BL154" s="18" t="s">
        <v>128</v>
      </c>
      <c r="BM154" s="204" t="s">
        <v>261</v>
      </c>
    </row>
    <row r="155" s="2" customFormat="1" ht="16.5" customHeight="1">
      <c r="A155" s="33"/>
      <c r="B155" s="34"/>
      <c r="C155" s="194" t="s">
        <v>262</v>
      </c>
      <c r="D155" s="194" t="s">
        <v>123</v>
      </c>
      <c r="E155" s="195" t="s">
        <v>263</v>
      </c>
      <c r="F155" s="196" t="s">
        <v>264</v>
      </c>
      <c r="G155" s="197" t="s">
        <v>209</v>
      </c>
      <c r="H155" s="198">
        <v>1</v>
      </c>
      <c r="I155" s="199">
        <v>900</v>
      </c>
      <c r="J155" s="199">
        <f>ROUND(I155*H155,2)</f>
        <v>900</v>
      </c>
      <c r="K155" s="196" t="s">
        <v>17</v>
      </c>
      <c r="L155" s="39"/>
      <c r="M155" s="200" t="s">
        <v>17</v>
      </c>
      <c r="N155" s="201" t="s">
        <v>44</v>
      </c>
      <c r="O155" s="202">
        <v>0</v>
      </c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4" t="s">
        <v>128</v>
      </c>
      <c r="AT155" s="204" t="s">
        <v>123</v>
      </c>
      <c r="AU155" s="204" t="s">
        <v>83</v>
      </c>
      <c r="AY155" s="18" t="s">
        <v>121</v>
      </c>
      <c r="BE155" s="205">
        <f>IF(N155="základní",J155,0)</f>
        <v>900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8" t="s">
        <v>81</v>
      </c>
      <c r="BK155" s="205">
        <f>ROUND(I155*H155,2)</f>
        <v>900</v>
      </c>
      <c r="BL155" s="18" t="s">
        <v>128</v>
      </c>
      <c r="BM155" s="204" t="s">
        <v>265</v>
      </c>
    </row>
    <row r="156" s="2" customFormat="1" ht="16.5" customHeight="1">
      <c r="A156" s="33"/>
      <c r="B156" s="34"/>
      <c r="C156" s="194" t="s">
        <v>266</v>
      </c>
      <c r="D156" s="194" t="s">
        <v>123</v>
      </c>
      <c r="E156" s="195" t="s">
        <v>267</v>
      </c>
      <c r="F156" s="196" t="s">
        <v>268</v>
      </c>
      <c r="G156" s="197" t="s">
        <v>260</v>
      </c>
      <c r="H156" s="198">
        <v>1</v>
      </c>
      <c r="I156" s="199">
        <v>900</v>
      </c>
      <c r="J156" s="199">
        <f>ROUND(I156*H156,2)</f>
        <v>900</v>
      </c>
      <c r="K156" s="196" t="s">
        <v>17</v>
      </c>
      <c r="L156" s="39"/>
      <c r="M156" s="200" t="s">
        <v>17</v>
      </c>
      <c r="N156" s="201" t="s">
        <v>44</v>
      </c>
      <c r="O156" s="202">
        <v>0</v>
      </c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4" t="s">
        <v>128</v>
      </c>
      <c r="AT156" s="204" t="s">
        <v>123</v>
      </c>
      <c r="AU156" s="204" t="s">
        <v>83</v>
      </c>
      <c r="AY156" s="18" t="s">
        <v>121</v>
      </c>
      <c r="BE156" s="205">
        <f>IF(N156="základní",J156,0)</f>
        <v>900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81</v>
      </c>
      <c r="BK156" s="205">
        <f>ROUND(I156*H156,2)</f>
        <v>900</v>
      </c>
      <c r="BL156" s="18" t="s">
        <v>128</v>
      </c>
      <c r="BM156" s="204" t="s">
        <v>269</v>
      </c>
    </row>
    <row r="157" s="12" customFormat="1" ht="22.8" customHeight="1">
      <c r="A157" s="12"/>
      <c r="B157" s="179"/>
      <c r="C157" s="180"/>
      <c r="D157" s="181" t="s">
        <v>72</v>
      </c>
      <c r="E157" s="192" t="s">
        <v>270</v>
      </c>
      <c r="F157" s="192" t="s">
        <v>271</v>
      </c>
      <c r="G157" s="180"/>
      <c r="H157" s="180"/>
      <c r="I157" s="180"/>
      <c r="J157" s="193">
        <f>BK157</f>
        <v>26.75</v>
      </c>
      <c r="K157" s="180"/>
      <c r="L157" s="184"/>
      <c r="M157" s="185"/>
      <c r="N157" s="186"/>
      <c r="O157" s="186"/>
      <c r="P157" s="187">
        <f>SUM(P158:P176)</f>
        <v>0</v>
      </c>
      <c r="Q157" s="186"/>
      <c r="R157" s="187">
        <f>SUM(R158:R176)</f>
        <v>0</v>
      </c>
      <c r="S157" s="186"/>
      <c r="T157" s="188">
        <f>SUM(T158:T176)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89" t="s">
        <v>83</v>
      </c>
      <c r="AT157" s="190" t="s">
        <v>72</v>
      </c>
      <c r="AU157" s="190" t="s">
        <v>81</v>
      </c>
      <c r="AY157" s="189" t="s">
        <v>121</v>
      </c>
      <c r="BK157" s="191">
        <f>SUM(BK158:BK176)</f>
        <v>26.75</v>
      </c>
    </row>
    <row r="158" s="2" customFormat="1" ht="37.8" customHeight="1">
      <c r="A158" s="33"/>
      <c r="B158" s="34"/>
      <c r="C158" s="194" t="s">
        <v>272</v>
      </c>
      <c r="D158" s="194" t="s">
        <v>123</v>
      </c>
      <c r="E158" s="195" t="s">
        <v>273</v>
      </c>
      <c r="F158" s="196" t="s">
        <v>274</v>
      </c>
      <c r="G158" s="197" t="s">
        <v>143</v>
      </c>
      <c r="H158" s="198">
        <v>0.32500000000000001</v>
      </c>
      <c r="I158" s="199">
        <v>6.7999999999999998</v>
      </c>
      <c r="J158" s="199">
        <f>ROUND(I158*H158,2)</f>
        <v>2.21</v>
      </c>
      <c r="K158" s="196" t="s">
        <v>275</v>
      </c>
      <c r="L158" s="39"/>
      <c r="M158" s="200" t="s">
        <v>17</v>
      </c>
      <c r="N158" s="201" t="s">
        <v>44</v>
      </c>
      <c r="O158" s="202">
        <v>0</v>
      </c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4" t="s">
        <v>222</v>
      </c>
      <c r="AT158" s="204" t="s">
        <v>123</v>
      </c>
      <c r="AU158" s="204" t="s">
        <v>83</v>
      </c>
      <c r="AY158" s="18" t="s">
        <v>121</v>
      </c>
      <c r="BE158" s="205">
        <f>IF(N158="základní",J158,0)</f>
        <v>2.21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8" t="s">
        <v>81</v>
      </c>
      <c r="BK158" s="205">
        <f>ROUND(I158*H158,2)</f>
        <v>2.21</v>
      </c>
      <c r="BL158" s="18" t="s">
        <v>222</v>
      </c>
      <c r="BM158" s="204" t="s">
        <v>276</v>
      </c>
    </row>
    <row r="159" s="13" customFormat="1">
      <c r="A159" s="13"/>
      <c r="B159" s="210"/>
      <c r="C159" s="211"/>
      <c r="D159" s="212" t="s">
        <v>137</v>
      </c>
      <c r="E159" s="213" t="s">
        <v>17</v>
      </c>
      <c r="F159" s="214" t="s">
        <v>146</v>
      </c>
      <c r="G159" s="211"/>
      <c r="H159" s="215">
        <v>0.16500000000000001</v>
      </c>
      <c r="I159" s="211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0" t="s">
        <v>137</v>
      </c>
      <c r="AU159" s="220" t="s">
        <v>83</v>
      </c>
      <c r="AV159" s="13" t="s">
        <v>83</v>
      </c>
      <c r="AW159" s="13" t="s">
        <v>32</v>
      </c>
      <c r="AX159" s="13" t="s">
        <v>73</v>
      </c>
      <c r="AY159" s="220" t="s">
        <v>121</v>
      </c>
    </row>
    <row r="160" s="13" customFormat="1">
      <c r="A160" s="13"/>
      <c r="B160" s="210"/>
      <c r="C160" s="211"/>
      <c r="D160" s="212" t="s">
        <v>137</v>
      </c>
      <c r="E160" s="213" t="s">
        <v>17</v>
      </c>
      <c r="F160" s="214" t="s">
        <v>147</v>
      </c>
      <c r="G160" s="211"/>
      <c r="H160" s="215">
        <v>0.16</v>
      </c>
      <c r="I160" s="211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0" t="s">
        <v>137</v>
      </c>
      <c r="AU160" s="220" t="s">
        <v>83</v>
      </c>
      <c r="AV160" s="13" t="s">
        <v>83</v>
      </c>
      <c r="AW160" s="13" t="s">
        <v>32</v>
      </c>
      <c r="AX160" s="13" t="s">
        <v>73</v>
      </c>
      <c r="AY160" s="220" t="s">
        <v>121</v>
      </c>
    </row>
    <row r="161" s="14" customFormat="1">
      <c r="A161" s="14"/>
      <c r="B161" s="221"/>
      <c r="C161" s="222"/>
      <c r="D161" s="212" t="s">
        <v>137</v>
      </c>
      <c r="E161" s="223" t="s">
        <v>17</v>
      </c>
      <c r="F161" s="224" t="s">
        <v>148</v>
      </c>
      <c r="G161" s="222"/>
      <c r="H161" s="225">
        <v>0.32500000000000001</v>
      </c>
      <c r="I161" s="222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0" t="s">
        <v>137</v>
      </c>
      <c r="AU161" s="230" t="s">
        <v>83</v>
      </c>
      <c r="AV161" s="14" t="s">
        <v>128</v>
      </c>
      <c r="AW161" s="14" t="s">
        <v>32</v>
      </c>
      <c r="AX161" s="14" t="s">
        <v>81</v>
      </c>
      <c r="AY161" s="230" t="s">
        <v>121</v>
      </c>
    </row>
    <row r="162" s="2" customFormat="1">
      <c r="A162" s="33"/>
      <c r="B162" s="34"/>
      <c r="C162" s="35"/>
      <c r="D162" s="212" t="s">
        <v>149</v>
      </c>
      <c r="E162" s="35"/>
      <c r="F162" s="231" t="s">
        <v>150</v>
      </c>
      <c r="G162" s="35"/>
      <c r="H162" s="35"/>
      <c r="I162" s="35"/>
      <c r="J162" s="35"/>
      <c r="K162" s="35"/>
      <c r="L162" s="39"/>
      <c r="M162" s="208"/>
      <c r="N162" s="209"/>
      <c r="O162" s="78"/>
      <c r="P162" s="78"/>
      <c r="Q162" s="78"/>
      <c r="R162" s="78"/>
      <c r="S162" s="78"/>
      <c r="T162" s="79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U162" s="18" t="s">
        <v>83</v>
      </c>
    </row>
    <row r="163" s="2" customFormat="1">
      <c r="A163" s="33"/>
      <c r="B163" s="34"/>
      <c r="C163" s="35"/>
      <c r="D163" s="212" t="s">
        <v>149</v>
      </c>
      <c r="E163" s="35"/>
      <c r="F163" s="232" t="s">
        <v>87</v>
      </c>
      <c r="G163" s="35"/>
      <c r="H163" s="233">
        <v>0.20000000000000001</v>
      </c>
      <c r="I163" s="35"/>
      <c r="J163" s="35"/>
      <c r="K163" s="35"/>
      <c r="L163" s="39"/>
      <c r="M163" s="208"/>
      <c r="N163" s="209"/>
      <c r="O163" s="78"/>
      <c r="P163" s="78"/>
      <c r="Q163" s="78"/>
      <c r="R163" s="78"/>
      <c r="S163" s="78"/>
      <c r="T163" s="79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U163" s="18" t="s">
        <v>83</v>
      </c>
    </row>
    <row r="164" s="2" customFormat="1" ht="37.8" customHeight="1">
      <c r="A164" s="33"/>
      <c r="B164" s="34"/>
      <c r="C164" s="194" t="s">
        <v>277</v>
      </c>
      <c r="D164" s="194" t="s">
        <v>123</v>
      </c>
      <c r="E164" s="195" t="s">
        <v>278</v>
      </c>
      <c r="F164" s="196" t="s">
        <v>279</v>
      </c>
      <c r="G164" s="197" t="s">
        <v>143</v>
      </c>
      <c r="H164" s="198">
        <v>0.32500000000000001</v>
      </c>
      <c r="I164" s="199">
        <v>26.699999999999999</v>
      </c>
      <c r="J164" s="199">
        <f>ROUND(I164*H164,2)</f>
        <v>8.6799999999999997</v>
      </c>
      <c r="K164" s="196" t="s">
        <v>280</v>
      </c>
      <c r="L164" s="39"/>
      <c r="M164" s="200" t="s">
        <v>17</v>
      </c>
      <c r="N164" s="201" t="s">
        <v>44</v>
      </c>
      <c r="O164" s="202">
        <v>0</v>
      </c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4" t="s">
        <v>222</v>
      </c>
      <c r="AT164" s="204" t="s">
        <v>123</v>
      </c>
      <c r="AU164" s="204" t="s">
        <v>83</v>
      </c>
      <c r="AY164" s="18" t="s">
        <v>121</v>
      </c>
      <c r="BE164" s="205">
        <f>IF(N164="základní",J164,0)</f>
        <v>8.6799999999999997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8" t="s">
        <v>81</v>
      </c>
      <c r="BK164" s="205">
        <f>ROUND(I164*H164,2)</f>
        <v>8.6799999999999997</v>
      </c>
      <c r="BL164" s="18" t="s">
        <v>222</v>
      </c>
      <c r="BM164" s="204" t="s">
        <v>281</v>
      </c>
    </row>
    <row r="165" s="13" customFormat="1">
      <c r="A165" s="13"/>
      <c r="B165" s="210"/>
      <c r="C165" s="211"/>
      <c r="D165" s="212" t="s">
        <v>137</v>
      </c>
      <c r="E165" s="213" t="s">
        <v>17</v>
      </c>
      <c r="F165" s="214" t="s">
        <v>146</v>
      </c>
      <c r="G165" s="211"/>
      <c r="H165" s="215">
        <v>0.16500000000000001</v>
      </c>
      <c r="I165" s="211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0" t="s">
        <v>137</v>
      </c>
      <c r="AU165" s="220" t="s">
        <v>83</v>
      </c>
      <c r="AV165" s="13" t="s">
        <v>83</v>
      </c>
      <c r="AW165" s="13" t="s">
        <v>32</v>
      </c>
      <c r="AX165" s="13" t="s">
        <v>73</v>
      </c>
      <c r="AY165" s="220" t="s">
        <v>121</v>
      </c>
    </row>
    <row r="166" s="13" customFormat="1">
      <c r="A166" s="13"/>
      <c r="B166" s="210"/>
      <c r="C166" s="211"/>
      <c r="D166" s="212" t="s">
        <v>137</v>
      </c>
      <c r="E166" s="213" t="s">
        <v>17</v>
      </c>
      <c r="F166" s="214" t="s">
        <v>147</v>
      </c>
      <c r="G166" s="211"/>
      <c r="H166" s="215">
        <v>0.16</v>
      </c>
      <c r="I166" s="211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0" t="s">
        <v>137</v>
      </c>
      <c r="AU166" s="220" t="s">
        <v>83</v>
      </c>
      <c r="AV166" s="13" t="s">
        <v>83</v>
      </c>
      <c r="AW166" s="13" t="s">
        <v>32</v>
      </c>
      <c r="AX166" s="13" t="s">
        <v>73</v>
      </c>
      <c r="AY166" s="220" t="s">
        <v>121</v>
      </c>
    </row>
    <row r="167" s="14" customFormat="1">
      <c r="A167" s="14"/>
      <c r="B167" s="221"/>
      <c r="C167" s="222"/>
      <c r="D167" s="212" t="s">
        <v>137</v>
      </c>
      <c r="E167" s="223" t="s">
        <v>17</v>
      </c>
      <c r="F167" s="224" t="s">
        <v>148</v>
      </c>
      <c r="G167" s="222"/>
      <c r="H167" s="225">
        <v>0.32500000000000001</v>
      </c>
      <c r="I167" s="222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0" t="s">
        <v>137</v>
      </c>
      <c r="AU167" s="230" t="s">
        <v>83</v>
      </c>
      <c r="AV167" s="14" t="s">
        <v>128</v>
      </c>
      <c r="AW167" s="14" t="s">
        <v>32</v>
      </c>
      <c r="AX167" s="14" t="s">
        <v>81</v>
      </c>
      <c r="AY167" s="230" t="s">
        <v>121</v>
      </c>
    </row>
    <row r="168" s="2" customFormat="1">
      <c r="A168" s="33"/>
      <c r="B168" s="34"/>
      <c r="C168" s="35"/>
      <c r="D168" s="212" t="s">
        <v>149</v>
      </c>
      <c r="E168" s="35"/>
      <c r="F168" s="231" t="s">
        <v>150</v>
      </c>
      <c r="G168" s="35"/>
      <c r="H168" s="35"/>
      <c r="I168" s="35"/>
      <c r="J168" s="35"/>
      <c r="K168" s="35"/>
      <c r="L168" s="39"/>
      <c r="M168" s="208"/>
      <c r="N168" s="209"/>
      <c r="O168" s="78"/>
      <c r="P168" s="78"/>
      <c r="Q168" s="78"/>
      <c r="R168" s="78"/>
      <c r="S168" s="78"/>
      <c r="T168" s="79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U168" s="18" t="s">
        <v>83</v>
      </c>
    </row>
    <row r="169" s="2" customFormat="1">
      <c r="A169" s="33"/>
      <c r="B169" s="34"/>
      <c r="C169" s="35"/>
      <c r="D169" s="212" t="s">
        <v>149</v>
      </c>
      <c r="E169" s="35"/>
      <c r="F169" s="232" t="s">
        <v>87</v>
      </c>
      <c r="G169" s="35"/>
      <c r="H169" s="233">
        <v>0.20000000000000001</v>
      </c>
      <c r="I169" s="35"/>
      <c r="J169" s="35"/>
      <c r="K169" s="35"/>
      <c r="L169" s="39"/>
      <c r="M169" s="208"/>
      <c r="N169" s="209"/>
      <c r="O169" s="78"/>
      <c r="P169" s="78"/>
      <c r="Q169" s="78"/>
      <c r="R169" s="78"/>
      <c r="S169" s="78"/>
      <c r="T169" s="79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U169" s="18" t="s">
        <v>83</v>
      </c>
    </row>
    <row r="170" s="2" customFormat="1" ht="37.8" customHeight="1">
      <c r="A170" s="33"/>
      <c r="B170" s="34"/>
      <c r="C170" s="194" t="s">
        <v>282</v>
      </c>
      <c r="D170" s="194" t="s">
        <v>123</v>
      </c>
      <c r="E170" s="195" t="s">
        <v>283</v>
      </c>
      <c r="F170" s="196" t="s">
        <v>284</v>
      </c>
      <c r="G170" s="197" t="s">
        <v>143</v>
      </c>
      <c r="H170" s="198">
        <v>0.32500000000000001</v>
      </c>
      <c r="I170" s="199">
        <v>48.799999999999997</v>
      </c>
      <c r="J170" s="199">
        <f>ROUND(I170*H170,2)</f>
        <v>15.859999999999999</v>
      </c>
      <c r="K170" s="196" t="s">
        <v>285</v>
      </c>
      <c r="L170" s="39"/>
      <c r="M170" s="200" t="s">
        <v>17</v>
      </c>
      <c r="N170" s="201" t="s">
        <v>44</v>
      </c>
      <c r="O170" s="202">
        <v>0</v>
      </c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4" t="s">
        <v>222</v>
      </c>
      <c r="AT170" s="204" t="s">
        <v>123</v>
      </c>
      <c r="AU170" s="204" t="s">
        <v>83</v>
      </c>
      <c r="AY170" s="18" t="s">
        <v>121</v>
      </c>
      <c r="BE170" s="205">
        <f>IF(N170="základní",J170,0)</f>
        <v>15.859999999999999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8" t="s">
        <v>81</v>
      </c>
      <c r="BK170" s="205">
        <f>ROUND(I170*H170,2)</f>
        <v>15.859999999999999</v>
      </c>
      <c r="BL170" s="18" t="s">
        <v>222</v>
      </c>
      <c r="BM170" s="204" t="s">
        <v>286</v>
      </c>
    </row>
    <row r="171" s="2" customFormat="1">
      <c r="A171" s="33"/>
      <c r="B171" s="34"/>
      <c r="C171" s="35"/>
      <c r="D171" s="212" t="s">
        <v>287</v>
      </c>
      <c r="E171" s="35"/>
      <c r="F171" s="243" t="s">
        <v>288</v>
      </c>
      <c r="G171" s="35"/>
      <c r="H171" s="35"/>
      <c r="I171" s="35"/>
      <c r="J171" s="35"/>
      <c r="K171" s="35"/>
      <c r="L171" s="39"/>
      <c r="M171" s="208"/>
      <c r="N171" s="209"/>
      <c r="O171" s="78"/>
      <c r="P171" s="78"/>
      <c r="Q171" s="78"/>
      <c r="R171" s="78"/>
      <c r="S171" s="78"/>
      <c r="T171" s="79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287</v>
      </c>
      <c r="AU171" s="18" t="s">
        <v>83</v>
      </c>
    </row>
    <row r="172" s="13" customFormat="1">
      <c r="A172" s="13"/>
      <c r="B172" s="210"/>
      <c r="C172" s="211"/>
      <c r="D172" s="212" t="s">
        <v>137</v>
      </c>
      <c r="E172" s="213" t="s">
        <v>17</v>
      </c>
      <c r="F172" s="214" t="s">
        <v>146</v>
      </c>
      <c r="G172" s="211"/>
      <c r="H172" s="215">
        <v>0.16500000000000001</v>
      </c>
      <c r="I172" s="211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0" t="s">
        <v>137</v>
      </c>
      <c r="AU172" s="220" t="s">
        <v>83</v>
      </c>
      <c r="AV172" s="13" t="s">
        <v>83</v>
      </c>
      <c r="AW172" s="13" t="s">
        <v>32</v>
      </c>
      <c r="AX172" s="13" t="s">
        <v>73</v>
      </c>
      <c r="AY172" s="220" t="s">
        <v>121</v>
      </c>
    </row>
    <row r="173" s="13" customFormat="1">
      <c r="A173" s="13"/>
      <c r="B173" s="210"/>
      <c r="C173" s="211"/>
      <c r="D173" s="212" t="s">
        <v>137</v>
      </c>
      <c r="E173" s="213" t="s">
        <v>17</v>
      </c>
      <c r="F173" s="214" t="s">
        <v>147</v>
      </c>
      <c r="G173" s="211"/>
      <c r="H173" s="215">
        <v>0.16</v>
      </c>
      <c r="I173" s="211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0" t="s">
        <v>137</v>
      </c>
      <c r="AU173" s="220" t="s">
        <v>83</v>
      </c>
      <c r="AV173" s="13" t="s">
        <v>83</v>
      </c>
      <c r="AW173" s="13" t="s">
        <v>32</v>
      </c>
      <c r="AX173" s="13" t="s">
        <v>73</v>
      </c>
      <c r="AY173" s="220" t="s">
        <v>121</v>
      </c>
    </row>
    <row r="174" s="14" customFormat="1">
      <c r="A174" s="14"/>
      <c r="B174" s="221"/>
      <c r="C174" s="222"/>
      <c r="D174" s="212" t="s">
        <v>137</v>
      </c>
      <c r="E174" s="223" t="s">
        <v>17</v>
      </c>
      <c r="F174" s="224" t="s">
        <v>148</v>
      </c>
      <c r="G174" s="222"/>
      <c r="H174" s="225">
        <v>0.32500000000000001</v>
      </c>
      <c r="I174" s="222"/>
      <c r="J174" s="222"/>
      <c r="K174" s="222"/>
      <c r="L174" s="226"/>
      <c r="M174" s="227"/>
      <c r="N174" s="228"/>
      <c r="O174" s="228"/>
      <c r="P174" s="228"/>
      <c r="Q174" s="228"/>
      <c r="R174" s="228"/>
      <c r="S174" s="228"/>
      <c r="T174" s="22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0" t="s">
        <v>137</v>
      </c>
      <c r="AU174" s="230" t="s">
        <v>83</v>
      </c>
      <c r="AV174" s="14" t="s">
        <v>128</v>
      </c>
      <c r="AW174" s="14" t="s">
        <v>32</v>
      </c>
      <c r="AX174" s="14" t="s">
        <v>81</v>
      </c>
      <c r="AY174" s="230" t="s">
        <v>121</v>
      </c>
    </row>
    <row r="175" s="2" customFormat="1">
      <c r="A175" s="33"/>
      <c r="B175" s="34"/>
      <c r="C175" s="35"/>
      <c r="D175" s="212" t="s">
        <v>149</v>
      </c>
      <c r="E175" s="35"/>
      <c r="F175" s="231" t="s">
        <v>150</v>
      </c>
      <c r="G175" s="35"/>
      <c r="H175" s="35"/>
      <c r="I175" s="35"/>
      <c r="J175" s="35"/>
      <c r="K175" s="35"/>
      <c r="L175" s="39"/>
      <c r="M175" s="208"/>
      <c r="N175" s="209"/>
      <c r="O175" s="78"/>
      <c r="P175" s="78"/>
      <c r="Q175" s="78"/>
      <c r="R175" s="78"/>
      <c r="S175" s="78"/>
      <c r="T175" s="79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U175" s="18" t="s">
        <v>83</v>
      </c>
    </row>
    <row r="176" s="2" customFormat="1">
      <c r="A176" s="33"/>
      <c r="B176" s="34"/>
      <c r="C176" s="35"/>
      <c r="D176" s="212" t="s">
        <v>149</v>
      </c>
      <c r="E176" s="35"/>
      <c r="F176" s="232" t="s">
        <v>87</v>
      </c>
      <c r="G176" s="35"/>
      <c r="H176" s="233">
        <v>0.20000000000000001</v>
      </c>
      <c r="I176" s="35"/>
      <c r="J176" s="35"/>
      <c r="K176" s="35"/>
      <c r="L176" s="39"/>
      <c r="M176" s="244"/>
      <c r="N176" s="245"/>
      <c r="O176" s="246"/>
      <c r="P176" s="246"/>
      <c r="Q176" s="246"/>
      <c r="R176" s="246"/>
      <c r="S176" s="246"/>
      <c r="T176" s="247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U176" s="18" t="s">
        <v>83</v>
      </c>
    </row>
    <row r="177" s="2" customFormat="1" ht="6.96" customHeight="1">
      <c r="A177" s="33"/>
      <c r="B177" s="53"/>
      <c r="C177" s="54"/>
      <c r="D177" s="54"/>
      <c r="E177" s="54"/>
      <c r="F177" s="54"/>
      <c r="G177" s="54"/>
      <c r="H177" s="54"/>
      <c r="I177" s="54"/>
      <c r="J177" s="54"/>
      <c r="K177" s="54"/>
      <c r="L177" s="39"/>
      <c r="M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</row>
  </sheetData>
  <sheetProtection sheet="1" autoFilter="0" formatColumns="0" formatRows="0" objects="1" scenarios="1" spinCount="100000" saltValue="d5EEyy8wLw1aky27nPPKXplMCwQpUP4EKYxLSmopltwsJ/2TP91xJSYu/n5hoyYvU8QKqLUmDhpFGBYud/5itw==" hashValue="rPwo9rslpwCS2oMN7/EuBVeY/LDOrJSE+BXxaaJrI2wJUtwoABwcxAts8nPJT0VpfpGbzqEpbEfb7gO0pfpxTQ==" algorithmName="SHA-512" password="CC35"/>
  <autoFilter ref="C88:K17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5_01/311231115"/>
    <hyperlink ref="F111" r:id="rId2" display="https://podminky.urs.cz/item/CS_URS_2025_01/963012520"/>
    <hyperlink ref="F118" r:id="rId3" display="https://podminky.urs.cz/item/CS_URS_2025_01/9710335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19"/>
      <c r="C3" s="120"/>
      <c r="D3" s="120"/>
      <c r="E3" s="120"/>
      <c r="F3" s="120"/>
      <c r="G3" s="120"/>
      <c r="H3" s="21"/>
    </row>
    <row r="4" s="1" customFormat="1" ht="24.96" customHeight="1">
      <c r="B4" s="21"/>
      <c r="C4" s="121" t="s">
        <v>289</v>
      </c>
      <c r="H4" s="21"/>
    </row>
    <row r="5" s="1" customFormat="1" ht="12" customHeight="1">
      <c r="B5" s="21"/>
      <c r="C5" s="248" t="s">
        <v>12</v>
      </c>
      <c r="D5" s="131" t="s">
        <v>13</v>
      </c>
      <c r="E5" s="1"/>
      <c r="F5" s="1"/>
      <c r="H5" s="21"/>
    </row>
    <row r="6" s="1" customFormat="1" ht="36.96" customHeight="1">
      <c r="B6" s="21"/>
      <c r="C6" s="249" t="s">
        <v>14</v>
      </c>
      <c r="D6" s="250" t="s">
        <v>15</v>
      </c>
      <c r="E6" s="1"/>
      <c r="F6" s="1"/>
      <c r="H6" s="21"/>
    </row>
    <row r="7" s="1" customFormat="1" ht="16.5" customHeight="1">
      <c r="B7" s="21"/>
      <c r="C7" s="123" t="s">
        <v>21</v>
      </c>
      <c r="D7" s="128" t="str">
        <f>'Rekapitulace stavby'!AN8</f>
        <v>18.6.2025</v>
      </c>
      <c r="H7" s="21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68"/>
      <c r="B9" s="251"/>
      <c r="C9" s="252" t="s">
        <v>54</v>
      </c>
      <c r="D9" s="253" t="s">
        <v>55</v>
      </c>
      <c r="E9" s="253" t="s">
        <v>108</v>
      </c>
      <c r="F9" s="254" t="s">
        <v>290</v>
      </c>
      <c r="G9" s="168"/>
      <c r="H9" s="251"/>
    </row>
    <row r="10" s="2" customFormat="1" ht="26.4" customHeight="1">
      <c r="A10" s="33"/>
      <c r="B10" s="39"/>
      <c r="C10" s="255" t="s">
        <v>78</v>
      </c>
      <c r="D10" s="255" t="s">
        <v>79</v>
      </c>
      <c r="E10" s="33"/>
      <c r="F10" s="33"/>
      <c r="G10" s="33"/>
      <c r="H10" s="39"/>
    </row>
    <row r="11" s="2" customFormat="1" ht="16.8" customHeight="1">
      <c r="A11" s="33"/>
      <c r="B11" s="39"/>
      <c r="C11" s="256" t="s">
        <v>84</v>
      </c>
      <c r="D11" s="257" t="s">
        <v>85</v>
      </c>
      <c r="E11" s="258" t="s">
        <v>86</v>
      </c>
      <c r="F11" s="259">
        <v>0.20000000000000001</v>
      </c>
      <c r="G11" s="33"/>
      <c r="H11" s="39"/>
    </row>
    <row r="12" s="2" customFormat="1" ht="16.8" customHeight="1">
      <c r="A12" s="33"/>
      <c r="B12" s="39"/>
      <c r="C12" s="260" t="s">
        <v>17</v>
      </c>
      <c r="D12" s="260" t="s">
        <v>87</v>
      </c>
      <c r="E12" s="18" t="s">
        <v>17</v>
      </c>
      <c r="F12" s="261">
        <v>0.20000000000000001</v>
      </c>
      <c r="G12" s="33"/>
      <c r="H12" s="39"/>
    </row>
    <row r="13" s="2" customFormat="1" ht="16.8" customHeight="1">
      <c r="A13" s="33"/>
      <c r="B13" s="39"/>
      <c r="C13" s="262" t="s">
        <v>291</v>
      </c>
      <c r="D13" s="33"/>
      <c r="E13" s="33"/>
      <c r="F13" s="33"/>
      <c r="G13" s="33"/>
      <c r="H13" s="39"/>
    </row>
    <row r="14" s="2" customFormat="1" ht="16.8" customHeight="1">
      <c r="A14" s="33"/>
      <c r="B14" s="39"/>
      <c r="C14" s="260" t="s">
        <v>141</v>
      </c>
      <c r="D14" s="260" t="s">
        <v>142</v>
      </c>
      <c r="E14" s="18" t="s">
        <v>143</v>
      </c>
      <c r="F14" s="261">
        <v>0.32500000000000001</v>
      </c>
      <c r="G14" s="33"/>
      <c r="H14" s="39"/>
    </row>
    <row r="15" s="2" customFormat="1">
      <c r="A15" s="33"/>
      <c r="B15" s="39"/>
      <c r="C15" s="260" t="s">
        <v>151</v>
      </c>
      <c r="D15" s="260" t="s">
        <v>152</v>
      </c>
      <c r="E15" s="18" t="s">
        <v>143</v>
      </c>
      <c r="F15" s="261">
        <v>0.32500000000000001</v>
      </c>
      <c r="G15" s="33"/>
      <c r="H15" s="39"/>
    </row>
    <row r="16" s="2" customFormat="1" ht="16.8" customHeight="1">
      <c r="A16" s="33"/>
      <c r="B16" s="39"/>
      <c r="C16" s="260" t="s">
        <v>273</v>
      </c>
      <c r="D16" s="260" t="s">
        <v>274</v>
      </c>
      <c r="E16" s="18" t="s">
        <v>143</v>
      </c>
      <c r="F16" s="261">
        <v>0.32500000000000001</v>
      </c>
      <c r="G16" s="33"/>
      <c r="H16" s="39"/>
    </row>
    <row r="17" s="2" customFormat="1" ht="16.8" customHeight="1">
      <c r="A17" s="33"/>
      <c r="B17" s="39"/>
      <c r="C17" s="260" t="s">
        <v>278</v>
      </c>
      <c r="D17" s="260" t="s">
        <v>279</v>
      </c>
      <c r="E17" s="18" t="s">
        <v>143</v>
      </c>
      <c r="F17" s="261">
        <v>0.32500000000000001</v>
      </c>
      <c r="G17" s="33"/>
      <c r="H17" s="39"/>
    </row>
    <row r="18" s="2" customFormat="1" ht="16.8" customHeight="1">
      <c r="A18" s="33"/>
      <c r="B18" s="39"/>
      <c r="C18" s="260" t="s">
        <v>283</v>
      </c>
      <c r="D18" s="260" t="s">
        <v>284</v>
      </c>
      <c r="E18" s="18" t="s">
        <v>143</v>
      </c>
      <c r="F18" s="261">
        <v>0.32500000000000001</v>
      </c>
      <c r="G18" s="33"/>
      <c r="H18" s="39"/>
    </row>
    <row r="19" s="2" customFormat="1">
      <c r="A19" s="33"/>
      <c r="B19" s="39"/>
      <c r="C19" s="260" t="s">
        <v>163</v>
      </c>
      <c r="D19" s="260" t="s">
        <v>164</v>
      </c>
      <c r="E19" s="18" t="s">
        <v>132</v>
      </c>
      <c r="F19" s="261">
        <v>0.032000000000000001</v>
      </c>
      <c r="G19" s="33"/>
      <c r="H19" s="39"/>
    </row>
    <row r="20" s="2" customFormat="1" ht="16.8" customHeight="1">
      <c r="A20" s="33"/>
      <c r="B20" s="39"/>
      <c r="C20" s="260" t="s">
        <v>175</v>
      </c>
      <c r="D20" s="260" t="s">
        <v>176</v>
      </c>
      <c r="E20" s="18" t="s">
        <v>143</v>
      </c>
      <c r="F20" s="261">
        <v>0.98499999999999999</v>
      </c>
      <c r="G20" s="33"/>
      <c r="H20" s="39"/>
    </row>
    <row r="21" s="2" customFormat="1" ht="7.44" customHeight="1">
      <c r="A21" s="33"/>
      <c r="B21" s="147"/>
      <c r="C21" s="148"/>
      <c r="D21" s="148"/>
      <c r="E21" s="148"/>
      <c r="F21" s="148"/>
      <c r="G21" s="148"/>
      <c r="H21" s="39"/>
    </row>
    <row r="22" s="2" customFormat="1">
      <c r="A22" s="33"/>
      <c r="B22" s="33"/>
      <c r="C22" s="33"/>
      <c r="D22" s="33"/>
      <c r="E22" s="33"/>
      <c r="F22" s="33"/>
      <c r="G22" s="33"/>
      <c r="H22" s="33"/>
    </row>
  </sheetData>
  <sheetProtection sheet="1" formatColumns="0" formatRows="0" objects="1" scenarios="1" spinCount="100000" saltValue="3XJQIH9ek2Hp8qMDcBYaBxnIxqGzYGngS5fSdHk9/bWM2zDSiWddTwNlz5GC0nZ8w/QOwMwensGtQrXwfaHAHg==" hashValue="OSkJ0UBPVefrbtNXeAnaghAi+8UI5WYHRvr9GoZ8YWeJXf88XYpCZ2qhiz1w6kzoSFoaYBUx+14eW8RENaOrjQ==" algorithmName="SHA-512" password="CC3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292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293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294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295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296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297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298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299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300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301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302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80</v>
      </c>
      <c r="F18" s="274" t="s">
        <v>303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304</v>
      </c>
      <c r="F19" s="274" t="s">
        <v>305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306</v>
      </c>
      <c r="F20" s="274" t="s">
        <v>307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308</v>
      </c>
      <c r="F21" s="274" t="s">
        <v>309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310</v>
      </c>
      <c r="F22" s="274" t="s">
        <v>311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312</v>
      </c>
      <c r="F23" s="274" t="s">
        <v>313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314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315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316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317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318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319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320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321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322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107</v>
      </c>
      <c r="F36" s="274"/>
      <c r="G36" s="274" t="s">
        <v>323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324</v>
      </c>
      <c r="F37" s="274"/>
      <c r="G37" s="274" t="s">
        <v>325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54</v>
      </c>
      <c r="F38" s="274"/>
      <c r="G38" s="274" t="s">
        <v>326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55</v>
      </c>
      <c r="F39" s="274"/>
      <c r="G39" s="274" t="s">
        <v>327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108</v>
      </c>
      <c r="F40" s="274"/>
      <c r="G40" s="274" t="s">
        <v>328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109</v>
      </c>
      <c r="F41" s="274"/>
      <c r="G41" s="274" t="s">
        <v>329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330</v>
      </c>
      <c r="F42" s="274"/>
      <c r="G42" s="274" t="s">
        <v>331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332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333</v>
      </c>
      <c r="F44" s="274"/>
      <c r="G44" s="274" t="s">
        <v>334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111</v>
      </c>
      <c r="F45" s="274"/>
      <c r="G45" s="274" t="s">
        <v>335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336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337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338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339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340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341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342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343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344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345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346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347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348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349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350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351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352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353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354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355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356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357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358</v>
      </c>
      <c r="D76" s="292"/>
      <c r="E76" s="292"/>
      <c r="F76" s="292" t="s">
        <v>359</v>
      </c>
      <c r="G76" s="293"/>
      <c r="H76" s="292" t="s">
        <v>55</v>
      </c>
      <c r="I76" s="292" t="s">
        <v>58</v>
      </c>
      <c r="J76" s="292" t="s">
        <v>360</v>
      </c>
      <c r="K76" s="291"/>
    </row>
    <row r="77" s="1" customFormat="1" ht="17.25" customHeight="1">
      <c r="B77" s="289"/>
      <c r="C77" s="294" t="s">
        <v>361</v>
      </c>
      <c r="D77" s="294"/>
      <c r="E77" s="294"/>
      <c r="F77" s="295" t="s">
        <v>362</v>
      </c>
      <c r="G77" s="296"/>
      <c r="H77" s="294"/>
      <c r="I77" s="294"/>
      <c r="J77" s="294" t="s">
        <v>363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54</v>
      </c>
      <c r="D79" s="299"/>
      <c r="E79" s="299"/>
      <c r="F79" s="300" t="s">
        <v>364</v>
      </c>
      <c r="G79" s="301"/>
      <c r="H79" s="277" t="s">
        <v>365</v>
      </c>
      <c r="I79" s="277" t="s">
        <v>366</v>
      </c>
      <c r="J79" s="277">
        <v>20</v>
      </c>
      <c r="K79" s="291"/>
    </row>
    <row r="80" s="1" customFormat="1" ht="15" customHeight="1">
      <c r="B80" s="289"/>
      <c r="C80" s="277" t="s">
        <v>367</v>
      </c>
      <c r="D80" s="277"/>
      <c r="E80" s="277"/>
      <c r="F80" s="300" t="s">
        <v>364</v>
      </c>
      <c r="G80" s="301"/>
      <c r="H80" s="277" t="s">
        <v>368</v>
      </c>
      <c r="I80" s="277" t="s">
        <v>366</v>
      </c>
      <c r="J80" s="277">
        <v>120</v>
      </c>
      <c r="K80" s="291"/>
    </row>
    <row r="81" s="1" customFormat="1" ht="15" customHeight="1">
      <c r="B81" s="302"/>
      <c r="C81" s="277" t="s">
        <v>369</v>
      </c>
      <c r="D81" s="277"/>
      <c r="E81" s="277"/>
      <c r="F81" s="300" t="s">
        <v>370</v>
      </c>
      <c r="G81" s="301"/>
      <c r="H81" s="277" t="s">
        <v>371</v>
      </c>
      <c r="I81" s="277" t="s">
        <v>366</v>
      </c>
      <c r="J81" s="277">
        <v>50</v>
      </c>
      <c r="K81" s="291"/>
    </row>
    <row r="82" s="1" customFormat="1" ht="15" customHeight="1">
      <c r="B82" s="302"/>
      <c r="C82" s="277" t="s">
        <v>372</v>
      </c>
      <c r="D82" s="277"/>
      <c r="E82" s="277"/>
      <c r="F82" s="300" t="s">
        <v>364</v>
      </c>
      <c r="G82" s="301"/>
      <c r="H82" s="277" t="s">
        <v>373</v>
      </c>
      <c r="I82" s="277" t="s">
        <v>374</v>
      </c>
      <c r="J82" s="277"/>
      <c r="K82" s="291"/>
    </row>
    <row r="83" s="1" customFormat="1" ht="15" customHeight="1">
      <c r="B83" s="302"/>
      <c r="C83" s="303" t="s">
        <v>375</v>
      </c>
      <c r="D83" s="303"/>
      <c r="E83" s="303"/>
      <c r="F83" s="304" t="s">
        <v>370</v>
      </c>
      <c r="G83" s="303"/>
      <c r="H83" s="303" t="s">
        <v>376</v>
      </c>
      <c r="I83" s="303" t="s">
        <v>366</v>
      </c>
      <c r="J83" s="303">
        <v>15</v>
      </c>
      <c r="K83" s="291"/>
    </row>
    <row r="84" s="1" customFormat="1" ht="15" customHeight="1">
      <c r="B84" s="302"/>
      <c r="C84" s="303" t="s">
        <v>377</v>
      </c>
      <c r="D84" s="303"/>
      <c r="E84" s="303"/>
      <c r="F84" s="304" t="s">
        <v>370</v>
      </c>
      <c r="G84" s="303"/>
      <c r="H84" s="303" t="s">
        <v>378</v>
      </c>
      <c r="I84" s="303" t="s">
        <v>366</v>
      </c>
      <c r="J84" s="303">
        <v>15</v>
      </c>
      <c r="K84" s="291"/>
    </row>
    <row r="85" s="1" customFormat="1" ht="15" customHeight="1">
      <c r="B85" s="302"/>
      <c r="C85" s="303" t="s">
        <v>379</v>
      </c>
      <c r="D85" s="303"/>
      <c r="E85" s="303"/>
      <c r="F85" s="304" t="s">
        <v>370</v>
      </c>
      <c r="G85" s="303"/>
      <c r="H85" s="303" t="s">
        <v>380</v>
      </c>
      <c r="I85" s="303" t="s">
        <v>366</v>
      </c>
      <c r="J85" s="303">
        <v>20</v>
      </c>
      <c r="K85" s="291"/>
    </row>
    <row r="86" s="1" customFormat="1" ht="15" customHeight="1">
      <c r="B86" s="302"/>
      <c r="C86" s="303" t="s">
        <v>381</v>
      </c>
      <c r="D86" s="303"/>
      <c r="E86" s="303"/>
      <c r="F86" s="304" t="s">
        <v>370</v>
      </c>
      <c r="G86" s="303"/>
      <c r="H86" s="303" t="s">
        <v>382</v>
      </c>
      <c r="I86" s="303" t="s">
        <v>366</v>
      </c>
      <c r="J86" s="303">
        <v>20</v>
      </c>
      <c r="K86" s="291"/>
    </row>
    <row r="87" s="1" customFormat="1" ht="15" customHeight="1">
      <c r="B87" s="302"/>
      <c r="C87" s="277" t="s">
        <v>383</v>
      </c>
      <c r="D87" s="277"/>
      <c r="E87" s="277"/>
      <c r="F87" s="300" t="s">
        <v>370</v>
      </c>
      <c r="G87" s="301"/>
      <c r="H87" s="277" t="s">
        <v>384</v>
      </c>
      <c r="I87" s="277" t="s">
        <v>366</v>
      </c>
      <c r="J87" s="277">
        <v>50</v>
      </c>
      <c r="K87" s="291"/>
    </row>
    <row r="88" s="1" customFormat="1" ht="15" customHeight="1">
      <c r="B88" s="302"/>
      <c r="C88" s="277" t="s">
        <v>385</v>
      </c>
      <c r="D88" s="277"/>
      <c r="E88" s="277"/>
      <c r="F88" s="300" t="s">
        <v>370</v>
      </c>
      <c r="G88" s="301"/>
      <c r="H88" s="277" t="s">
        <v>386</v>
      </c>
      <c r="I88" s="277" t="s">
        <v>366</v>
      </c>
      <c r="J88" s="277">
        <v>20</v>
      </c>
      <c r="K88" s="291"/>
    </row>
    <row r="89" s="1" customFormat="1" ht="15" customHeight="1">
      <c r="B89" s="302"/>
      <c r="C89" s="277" t="s">
        <v>387</v>
      </c>
      <c r="D89" s="277"/>
      <c r="E89" s="277"/>
      <c r="F89" s="300" t="s">
        <v>370</v>
      </c>
      <c r="G89" s="301"/>
      <c r="H89" s="277" t="s">
        <v>388</v>
      </c>
      <c r="I89" s="277" t="s">
        <v>366</v>
      </c>
      <c r="J89" s="277">
        <v>20</v>
      </c>
      <c r="K89" s="291"/>
    </row>
    <row r="90" s="1" customFormat="1" ht="15" customHeight="1">
      <c r="B90" s="302"/>
      <c r="C90" s="277" t="s">
        <v>389</v>
      </c>
      <c r="D90" s="277"/>
      <c r="E90" s="277"/>
      <c r="F90" s="300" t="s">
        <v>370</v>
      </c>
      <c r="G90" s="301"/>
      <c r="H90" s="277" t="s">
        <v>390</v>
      </c>
      <c r="I90" s="277" t="s">
        <v>366</v>
      </c>
      <c r="J90" s="277">
        <v>50</v>
      </c>
      <c r="K90" s="291"/>
    </row>
    <row r="91" s="1" customFormat="1" ht="15" customHeight="1">
      <c r="B91" s="302"/>
      <c r="C91" s="277" t="s">
        <v>391</v>
      </c>
      <c r="D91" s="277"/>
      <c r="E91" s="277"/>
      <c r="F91" s="300" t="s">
        <v>370</v>
      </c>
      <c r="G91" s="301"/>
      <c r="H91" s="277" t="s">
        <v>391</v>
      </c>
      <c r="I91" s="277" t="s">
        <v>366</v>
      </c>
      <c r="J91" s="277">
        <v>50</v>
      </c>
      <c r="K91" s="291"/>
    </row>
    <row r="92" s="1" customFormat="1" ht="15" customHeight="1">
      <c r="B92" s="302"/>
      <c r="C92" s="277" t="s">
        <v>392</v>
      </c>
      <c r="D92" s="277"/>
      <c r="E92" s="277"/>
      <c r="F92" s="300" t="s">
        <v>370</v>
      </c>
      <c r="G92" s="301"/>
      <c r="H92" s="277" t="s">
        <v>393</v>
      </c>
      <c r="I92" s="277" t="s">
        <v>366</v>
      </c>
      <c r="J92" s="277">
        <v>255</v>
      </c>
      <c r="K92" s="291"/>
    </row>
    <row r="93" s="1" customFormat="1" ht="15" customHeight="1">
      <c r="B93" s="302"/>
      <c r="C93" s="277" t="s">
        <v>394</v>
      </c>
      <c r="D93" s="277"/>
      <c r="E93" s="277"/>
      <c r="F93" s="300" t="s">
        <v>364</v>
      </c>
      <c r="G93" s="301"/>
      <c r="H93" s="277" t="s">
        <v>395</v>
      </c>
      <c r="I93" s="277" t="s">
        <v>396</v>
      </c>
      <c r="J93" s="277"/>
      <c r="K93" s="291"/>
    </row>
    <row r="94" s="1" customFormat="1" ht="15" customHeight="1">
      <c r="B94" s="302"/>
      <c r="C94" s="277" t="s">
        <v>397</v>
      </c>
      <c r="D94" s="277"/>
      <c r="E94" s="277"/>
      <c r="F94" s="300" t="s">
        <v>364</v>
      </c>
      <c r="G94" s="301"/>
      <c r="H94" s="277" t="s">
        <v>398</v>
      </c>
      <c r="I94" s="277" t="s">
        <v>399</v>
      </c>
      <c r="J94" s="277"/>
      <c r="K94" s="291"/>
    </row>
    <row r="95" s="1" customFormat="1" ht="15" customHeight="1">
      <c r="B95" s="302"/>
      <c r="C95" s="277" t="s">
        <v>400</v>
      </c>
      <c r="D95" s="277"/>
      <c r="E95" s="277"/>
      <c r="F95" s="300" t="s">
        <v>364</v>
      </c>
      <c r="G95" s="301"/>
      <c r="H95" s="277" t="s">
        <v>400</v>
      </c>
      <c r="I95" s="277" t="s">
        <v>399</v>
      </c>
      <c r="J95" s="277"/>
      <c r="K95" s="291"/>
    </row>
    <row r="96" s="1" customFormat="1" ht="15" customHeight="1">
      <c r="B96" s="302"/>
      <c r="C96" s="277" t="s">
        <v>39</v>
      </c>
      <c r="D96" s="277"/>
      <c r="E96" s="277"/>
      <c r="F96" s="300" t="s">
        <v>364</v>
      </c>
      <c r="G96" s="301"/>
      <c r="H96" s="277" t="s">
        <v>401</v>
      </c>
      <c r="I96" s="277" t="s">
        <v>399</v>
      </c>
      <c r="J96" s="277"/>
      <c r="K96" s="291"/>
    </row>
    <row r="97" s="1" customFormat="1" ht="15" customHeight="1">
      <c r="B97" s="302"/>
      <c r="C97" s="277" t="s">
        <v>49</v>
      </c>
      <c r="D97" s="277"/>
      <c r="E97" s="277"/>
      <c r="F97" s="300" t="s">
        <v>364</v>
      </c>
      <c r="G97" s="301"/>
      <c r="H97" s="277" t="s">
        <v>402</v>
      </c>
      <c r="I97" s="277" t="s">
        <v>399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403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358</v>
      </c>
      <c r="D103" s="292"/>
      <c r="E103" s="292"/>
      <c r="F103" s="292" t="s">
        <v>359</v>
      </c>
      <c r="G103" s="293"/>
      <c r="H103" s="292" t="s">
        <v>55</v>
      </c>
      <c r="I103" s="292" t="s">
        <v>58</v>
      </c>
      <c r="J103" s="292" t="s">
        <v>360</v>
      </c>
      <c r="K103" s="291"/>
    </row>
    <row r="104" s="1" customFormat="1" ht="17.25" customHeight="1">
      <c r="B104" s="289"/>
      <c r="C104" s="294" t="s">
        <v>361</v>
      </c>
      <c r="D104" s="294"/>
      <c r="E104" s="294"/>
      <c r="F104" s="295" t="s">
        <v>362</v>
      </c>
      <c r="G104" s="296"/>
      <c r="H104" s="294"/>
      <c r="I104" s="294"/>
      <c r="J104" s="294" t="s">
        <v>363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54</v>
      </c>
      <c r="D106" s="299"/>
      <c r="E106" s="299"/>
      <c r="F106" s="300" t="s">
        <v>364</v>
      </c>
      <c r="G106" s="277"/>
      <c r="H106" s="277" t="s">
        <v>404</v>
      </c>
      <c r="I106" s="277" t="s">
        <v>366</v>
      </c>
      <c r="J106" s="277">
        <v>20</v>
      </c>
      <c r="K106" s="291"/>
    </row>
    <row r="107" s="1" customFormat="1" ht="15" customHeight="1">
      <c r="B107" s="289"/>
      <c r="C107" s="277" t="s">
        <v>367</v>
      </c>
      <c r="D107" s="277"/>
      <c r="E107" s="277"/>
      <c r="F107" s="300" t="s">
        <v>364</v>
      </c>
      <c r="G107" s="277"/>
      <c r="H107" s="277" t="s">
        <v>404</v>
      </c>
      <c r="I107" s="277" t="s">
        <v>366</v>
      </c>
      <c r="J107" s="277">
        <v>120</v>
      </c>
      <c r="K107" s="291"/>
    </row>
    <row r="108" s="1" customFormat="1" ht="15" customHeight="1">
      <c r="B108" s="302"/>
      <c r="C108" s="277" t="s">
        <v>369</v>
      </c>
      <c r="D108" s="277"/>
      <c r="E108" s="277"/>
      <c r="F108" s="300" t="s">
        <v>370</v>
      </c>
      <c r="G108" s="277"/>
      <c r="H108" s="277" t="s">
        <v>404</v>
      </c>
      <c r="I108" s="277" t="s">
        <v>366</v>
      </c>
      <c r="J108" s="277">
        <v>50</v>
      </c>
      <c r="K108" s="291"/>
    </row>
    <row r="109" s="1" customFormat="1" ht="15" customHeight="1">
      <c r="B109" s="302"/>
      <c r="C109" s="277" t="s">
        <v>372</v>
      </c>
      <c r="D109" s="277"/>
      <c r="E109" s="277"/>
      <c r="F109" s="300" t="s">
        <v>364</v>
      </c>
      <c r="G109" s="277"/>
      <c r="H109" s="277" t="s">
        <v>404</v>
      </c>
      <c r="I109" s="277" t="s">
        <v>374</v>
      </c>
      <c r="J109" s="277"/>
      <c r="K109" s="291"/>
    </row>
    <row r="110" s="1" customFormat="1" ht="15" customHeight="1">
      <c r="B110" s="302"/>
      <c r="C110" s="277" t="s">
        <v>383</v>
      </c>
      <c r="D110" s="277"/>
      <c r="E110" s="277"/>
      <c r="F110" s="300" t="s">
        <v>370</v>
      </c>
      <c r="G110" s="277"/>
      <c r="H110" s="277" t="s">
        <v>404</v>
      </c>
      <c r="I110" s="277" t="s">
        <v>366</v>
      </c>
      <c r="J110" s="277">
        <v>50</v>
      </c>
      <c r="K110" s="291"/>
    </row>
    <row r="111" s="1" customFormat="1" ht="15" customHeight="1">
      <c r="B111" s="302"/>
      <c r="C111" s="277" t="s">
        <v>391</v>
      </c>
      <c r="D111" s="277"/>
      <c r="E111" s="277"/>
      <c r="F111" s="300" t="s">
        <v>370</v>
      </c>
      <c r="G111" s="277"/>
      <c r="H111" s="277" t="s">
        <v>404</v>
      </c>
      <c r="I111" s="277" t="s">
        <v>366</v>
      </c>
      <c r="J111" s="277">
        <v>50</v>
      </c>
      <c r="K111" s="291"/>
    </row>
    <row r="112" s="1" customFormat="1" ht="15" customHeight="1">
      <c r="B112" s="302"/>
      <c r="C112" s="277" t="s">
        <v>389</v>
      </c>
      <c r="D112" s="277"/>
      <c r="E112" s="277"/>
      <c r="F112" s="300" t="s">
        <v>370</v>
      </c>
      <c r="G112" s="277"/>
      <c r="H112" s="277" t="s">
        <v>404</v>
      </c>
      <c r="I112" s="277" t="s">
        <v>366</v>
      </c>
      <c r="J112" s="277">
        <v>50</v>
      </c>
      <c r="K112" s="291"/>
    </row>
    <row r="113" s="1" customFormat="1" ht="15" customHeight="1">
      <c r="B113" s="302"/>
      <c r="C113" s="277" t="s">
        <v>54</v>
      </c>
      <c r="D113" s="277"/>
      <c r="E113" s="277"/>
      <c r="F113" s="300" t="s">
        <v>364</v>
      </c>
      <c r="G113" s="277"/>
      <c r="H113" s="277" t="s">
        <v>405</v>
      </c>
      <c r="I113" s="277" t="s">
        <v>366</v>
      </c>
      <c r="J113" s="277">
        <v>20</v>
      </c>
      <c r="K113" s="291"/>
    </row>
    <row r="114" s="1" customFormat="1" ht="15" customHeight="1">
      <c r="B114" s="302"/>
      <c r="C114" s="277" t="s">
        <v>406</v>
      </c>
      <c r="D114" s="277"/>
      <c r="E114" s="277"/>
      <c r="F114" s="300" t="s">
        <v>364</v>
      </c>
      <c r="G114" s="277"/>
      <c r="H114" s="277" t="s">
        <v>407</v>
      </c>
      <c r="I114" s="277" t="s">
        <v>366</v>
      </c>
      <c r="J114" s="277">
        <v>120</v>
      </c>
      <c r="K114" s="291"/>
    </row>
    <row r="115" s="1" customFormat="1" ht="15" customHeight="1">
      <c r="B115" s="302"/>
      <c r="C115" s="277" t="s">
        <v>39</v>
      </c>
      <c r="D115" s="277"/>
      <c r="E115" s="277"/>
      <c r="F115" s="300" t="s">
        <v>364</v>
      </c>
      <c r="G115" s="277"/>
      <c r="H115" s="277" t="s">
        <v>408</v>
      </c>
      <c r="I115" s="277" t="s">
        <v>399</v>
      </c>
      <c r="J115" s="277"/>
      <c r="K115" s="291"/>
    </row>
    <row r="116" s="1" customFormat="1" ht="15" customHeight="1">
      <c r="B116" s="302"/>
      <c r="C116" s="277" t="s">
        <v>49</v>
      </c>
      <c r="D116" s="277"/>
      <c r="E116" s="277"/>
      <c r="F116" s="300" t="s">
        <v>364</v>
      </c>
      <c r="G116" s="277"/>
      <c r="H116" s="277" t="s">
        <v>409</v>
      </c>
      <c r="I116" s="277" t="s">
        <v>399</v>
      </c>
      <c r="J116" s="277"/>
      <c r="K116" s="291"/>
    </row>
    <row r="117" s="1" customFormat="1" ht="15" customHeight="1">
      <c r="B117" s="302"/>
      <c r="C117" s="277" t="s">
        <v>58</v>
      </c>
      <c r="D117" s="277"/>
      <c r="E117" s="277"/>
      <c r="F117" s="300" t="s">
        <v>364</v>
      </c>
      <c r="G117" s="277"/>
      <c r="H117" s="277" t="s">
        <v>410</v>
      </c>
      <c r="I117" s="277" t="s">
        <v>411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412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358</v>
      </c>
      <c r="D123" s="292"/>
      <c r="E123" s="292"/>
      <c r="F123" s="292" t="s">
        <v>359</v>
      </c>
      <c r="G123" s="293"/>
      <c r="H123" s="292" t="s">
        <v>55</v>
      </c>
      <c r="I123" s="292" t="s">
        <v>58</v>
      </c>
      <c r="J123" s="292" t="s">
        <v>360</v>
      </c>
      <c r="K123" s="321"/>
    </row>
    <row r="124" s="1" customFormat="1" ht="17.25" customHeight="1">
      <c r="B124" s="320"/>
      <c r="C124" s="294" t="s">
        <v>361</v>
      </c>
      <c r="D124" s="294"/>
      <c r="E124" s="294"/>
      <c r="F124" s="295" t="s">
        <v>362</v>
      </c>
      <c r="G124" s="296"/>
      <c r="H124" s="294"/>
      <c r="I124" s="294"/>
      <c r="J124" s="294" t="s">
        <v>363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367</v>
      </c>
      <c r="D126" s="299"/>
      <c r="E126" s="299"/>
      <c r="F126" s="300" t="s">
        <v>364</v>
      </c>
      <c r="G126" s="277"/>
      <c r="H126" s="277" t="s">
        <v>404</v>
      </c>
      <c r="I126" s="277" t="s">
        <v>366</v>
      </c>
      <c r="J126" s="277">
        <v>120</v>
      </c>
      <c r="K126" s="325"/>
    </row>
    <row r="127" s="1" customFormat="1" ht="15" customHeight="1">
      <c r="B127" s="322"/>
      <c r="C127" s="277" t="s">
        <v>413</v>
      </c>
      <c r="D127" s="277"/>
      <c r="E127" s="277"/>
      <c r="F127" s="300" t="s">
        <v>364</v>
      </c>
      <c r="G127" s="277"/>
      <c r="H127" s="277" t="s">
        <v>414</v>
      </c>
      <c r="I127" s="277" t="s">
        <v>366</v>
      </c>
      <c r="J127" s="277" t="s">
        <v>415</v>
      </c>
      <c r="K127" s="325"/>
    </row>
    <row r="128" s="1" customFormat="1" ht="15" customHeight="1">
      <c r="B128" s="322"/>
      <c r="C128" s="277" t="s">
        <v>312</v>
      </c>
      <c r="D128" s="277"/>
      <c r="E128" s="277"/>
      <c r="F128" s="300" t="s">
        <v>364</v>
      </c>
      <c r="G128" s="277"/>
      <c r="H128" s="277" t="s">
        <v>416</v>
      </c>
      <c r="I128" s="277" t="s">
        <v>366</v>
      </c>
      <c r="J128" s="277" t="s">
        <v>415</v>
      </c>
      <c r="K128" s="325"/>
    </row>
    <row r="129" s="1" customFormat="1" ht="15" customHeight="1">
      <c r="B129" s="322"/>
      <c r="C129" s="277" t="s">
        <v>375</v>
      </c>
      <c r="D129" s="277"/>
      <c r="E129" s="277"/>
      <c r="F129" s="300" t="s">
        <v>370</v>
      </c>
      <c r="G129" s="277"/>
      <c r="H129" s="277" t="s">
        <v>376</v>
      </c>
      <c r="I129" s="277" t="s">
        <v>366</v>
      </c>
      <c r="J129" s="277">
        <v>15</v>
      </c>
      <c r="K129" s="325"/>
    </row>
    <row r="130" s="1" customFormat="1" ht="15" customHeight="1">
      <c r="B130" s="322"/>
      <c r="C130" s="303" t="s">
        <v>377</v>
      </c>
      <c r="D130" s="303"/>
      <c r="E130" s="303"/>
      <c r="F130" s="304" t="s">
        <v>370</v>
      </c>
      <c r="G130" s="303"/>
      <c r="H130" s="303" t="s">
        <v>378</v>
      </c>
      <c r="I130" s="303" t="s">
        <v>366</v>
      </c>
      <c r="J130" s="303">
        <v>15</v>
      </c>
      <c r="K130" s="325"/>
    </row>
    <row r="131" s="1" customFormat="1" ht="15" customHeight="1">
      <c r="B131" s="322"/>
      <c r="C131" s="303" t="s">
        <v>379</v>
      </c>
      <c r="D131" s="303"/>
      <c r="E131" s="303"/>
      <c r="F131" s="304" t="s">
        <v>370</v>
      </c>
      <c r="G131" s="303"/>
      <c r="H131" s="303" t="s">
        <v>380</v>
      </c>
      <c r="I131" s="303" t="s">
        <v>366</v>
      </c>
      <c r="J131" s="303">
        <v>20</v>
      </c>
      <c r="K131" s="325"/>
    </row>
    <row r="132" s="1" customFormat="1" ht="15" customHeight="1">
      <c r="B132" s="322"/>
      <c r="C132" s="303" t="s">
        <v>381</v>
      </c>
      <c r="D132" s="303"/>
      <c r="E132" s="303"/>
      <c r="F132" s="304" t="s">
        <v>370</v>
      </c>
      <c r="G132" s="303"/>
      <c r="H132" s="303" t="s">
        <v>382</v>
      </c>
      <c r="I132" s="303" t="s">
        <v>366</v>
      </c>
      <c r="J132" s="303">
        <v>20</v>
      </c>
      <c r="K132" s="325"/>
    </row>
    <row r="133" s="1" customFormat="1" ht="15" customHeight="1">
      <c r="B133" s="322"/>
      <c r="C133" s="277" t="s">
        <v>369</v>
      </c>
      <c r="D133" s="277"/>
      <c r="E133" s="277"/>
      <c r="F133" s="300" t="s">
        <v>370</v>
      </c>
      <c r="G133" s="277"/>
      <c r="H133" s="277" t="s">
        <v>404</v>
      </c>
      <c r="I133" s="277" t="s">
        <v>366</v>
      </c>
      <c r="J133" s="277">
        <v>50</v>
      </c>
      <c r="K133" s="325"/>
    </row>
    <row r="134" s="1" customFormat="1" ht="15" customHeight="1">
      <c r="B134" s="322"/>
      <c r="C134" s="277" t="s">
        <v>383</v>
      </c>
      <c r="D134" s="277"/>
      <c r="E134" s="277"/>
      <c r="F134" s="300" t="s">
        <v>370</v>
      </c>
      <c r="G134" s="277"/>
      <c r="H134" s="277" t="s">
        <v>404</v>
      </c>
      <c r="I134" s="277" t="s">
        <v>366</v>
      </c>
      <c r="J134" s="277">
        <v>50</v>
      </c>
      <c r="K134" s="325"/>
    </row>
    <row r="135" s="1" customFormat="1" ht="15" customHeight="1">
      <c r="B135" s="322"/>
      <c r="C135" s="277" t="s">
        <v>389</v>
      </c>
      <c r="D135" s="277"/>
      <c r="E135" s="277"/>
      <c r="F135" s="300" t="s">
        <v>370</v>
      </c>
      <c r="G135" s="277"/>
      <c r="H135" s="277" t="s">
        <v>404</v>
      </c>
      <c r="I135" s="277" t="s">
        <v>366</v>
      </c>
      <c r="J135" s="277">
        <v>50</v>
      </c>
      <c r="K135" s="325"/>
    </row>
    <row r="136" s="1" customFormat="1" ht="15" customHeight="1">
      <c r="B136" s="322"/>
      <c r="C136" s="277" t="s">
        <v>391</v>
      </c>
      <c r="D136" s="277"/>
      <c r="E136" s="277"/>
      <c r="F136" s="300" t="s">
        <v>370</v>
      </c>
      <c r="G136" s="277"/>
      <c r="H136" s="277" t="s">
        <v>404</v>
      </c>
      <c r="I136" s="277" t="s">
        <v>366</v>
      </c>
      <c r="J136" s="277">
        <v>50</v>
      </c>
      <c r="K136" s="325"/>
    </row>
    <row r="137" s="1" customFormat="1" ht="15" customHeight="1">
      <c r="B137" s="322"/>
      <c r="C137" s="277" t="s">
        <v>392</v>
      </c>
      <c r="D137" s="277"/>
      <c r="E137" s="277"/>
      <c r="F137" s="300" t="s">
        <v>370</v>
      </c>
      <c r="G137" s="277"/>
      <c r="H137" s="277" t="s">
        <v>417</v>
      </c>
      <c r="I137" s="277" t="s">
        <v>366</v>
      </c>
      <c r="J137" s="277">
        <v>255</v>
      </c>
      <c r="K137" s="325"/>
    </row>
    <row r="138" s="1" customFormat="1" ht="15" customHeight="1">
      <c r="B138" s="322"/>
      <c r="C138" s="277" t="s">
        <v>394</v>
      </c>
      <c r="D138" s="277"/>
      <c r="E138" s="277"/>
      <c r="F138" s="300" t="s">
        <v>364</v>
      </c>
      <c r="G138" s="277"/>
      <c r="H138" s="277" t="s">
        <v>418</v>
      </c>
      <c r="I138" s="277" t="s">
        <v>396</v>
      </c>
      <c r="J138" s="277"/>
      <c r="K138" s="325"/>
    </row>
    <row r="139" s="1" customFormat="1" ht="15" customHeight="1">
      <c r="B139" s="322"/>
      <c r="C139" s="277" t="s">
        <v>397</v>
      </c>
      <c r="D139" s="277"/>
      <c r="E139" s="277"/>
      <c r="F139" s="300" t="s">
        <v>364</v>
      </c>
      <c r="G139" s="277"/>
      <c r="H139" s="277" t="s">
        <v>419</v>
      </c>
      <c r="I139" s="277" t="s">
        <v>399</v>
      </c>
      <c r="J139" s="277"/>
      <c r="K139" s="325"/>
    </row>
    <row r="140" s="1" customFormat="1" ht="15" customHeight="1">
      <c r="B140" s="322"/>
      <c r="C140" s="277" t="s">
        <v>400</v>
      </c>
      <c r="D140" s="277"/>
      <c r="E140" s="277"/>
      <c r="F140" s="300" t="s">
        <v>364</v>
      </c>
      <c r="G140" s="277"/>
      <c r="H140" s="277" t="s">
        <v>400</v>
      </c>
      <c r="I140" s="277" t="s">
        <v>399</v>
      </c>
      <c r="J140" s="277"/>
      <c r="K140" s="325"/>
    </row>
    <row r="141" s="1" customFormat="1" ht="15" customHeight="1">
      <c r="B141" s="322"/>
      <c r="C141" s="277" t="s">
        <v>39</v>
      </c>
      <c r="D141" s="277"/>
      <c r="E141" s="277"/>
      <c r="F141" s="300" t="s">
        <v>364</v>
      </c>
      <c r="G141" s="277"/>
      <c r="H141" s="277" t="s">
        <v>420</v>
      </c>
      <c r="I141" s="277" t="s">
        <v>399</v>
      </c>
      <c r="J141" s="277"/>
      <c r="K141" s="325"/>
    </row>
    <row r="142" s="1" customFormat="1" ht="15" customHeight="1">
      <c r="B142" s="322"/>
      <c r="C142" s="277" t="s">
        <v>421</v>
      </c>
      <c r="D142" s="277"/>
      <c r="E142" s="277"/>
      <c r="F142" s="300" t="s">
        <v>364</v>
      </c>
      <c r="G142" s="277"/>
      <c r="H142" s="277" t="s">
        <v>422</v>
      </c>
      <c r="I142" s="277" t="s">
        <v>399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423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358</v>
      </c>
      <c r="D148" s="292"/>
      <c r="E148" s="292"/>
      <c r="F148" s="292" t="s">
        <v>359</v>
      </c>
      <c r="G148" s="293"/>
      <c r="H148" s="292" t="s">
        <v>55</v>
      </c>
      <c r="I148" s="292" t="s">
        <v>58</v>
      </c>
      <c r="J148" s="292" t="s">
        <v>360</v>
      </c>
      <c r="K148" s="291"/>
    </row>
    <row r="149" s="1" customFormat="1" ht="17.25" customHeight="1">
      <c r="B149" s="289"/>
      <c r="C149" s="294" t="s">
        <v>361</v>
      </c>
      <c r="D149" s="294"/>
      <c r="E149" s="294"/>
      <c r="F149" s="295" t="s">
        <v>362</v>
      </c>
      <c r="G149" s="296"/>
      <c r="H149" s="294"/>
      <c r="I149" s="294"/>
      <c r="J149" s="294" t="s">
        <v>363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367</v>
      </c>
      <c r="D151" s="277"/>
      <c r="E151" s="277"/>
      <c r="F151" s="330" t="s">
        <v>364</v>
      </c>
      <c r="G151" s="277"/>
      <c r="H151" s="329" t="s">
        <v>404</v>
      </c>
      <c r="I151" s="329" t="s">
        <v>366</v>
      </c>
      <c r="J151" s="329">
        <v>120</v>
      </c>
      <c r="K151" s="325"/>
    </row>
    <row r="152" s="1" customFormat="1" ht="15" customHeight="1">
      <c r="B152" s="302"/>
      <c r="C152" s="329" t="s">
        <v>413</v>
      </c>
      <c r="D152" s="277"/>
      <c r="E152" s="277"/>
      <c r="F152" s="330" t="s">
        <v>364</v>
      </c>
      <c r="G152" s="277"/>
      <c r="H152" s="329" t="s">
        <v>424</v>
      </c>
      <c r="I152" s="329" t="s">
        <v>366</v>
      </c>
      <c r="J152" s="329" t="s">
        <v>415</v>
      </c>
      <c r="K152" s="325"/>
    </row>
    <row r="153" s="1" customFormat="1" ht="15" customHeight="1">
      <c r="B153" s="302"/>
      <c r="C153" s="329" t="s">
        <v>312</v>
      </c>
      <c r="D153" s="277"/>
      <c r="E153" s="277"/>
      <c r="F153" s="330" t="s">
        <v>364</v>
      </c>
      <c r="G153" s="277"/>
      <c r="H153" s="329" t="s">
        <v>425</v>
      </c>
      <c r="I153" s="329" t="s">
        <v>366</v>
      </c>
      <c r="J153" s="329" t="s">
        <v>415</v>
      </c>
      <c r="K153" s="325"/>
    </row>
    <row r="154" s="1" customFormat="1" ht="15" customHeight="1">
      <c r="B154" s="302"/>
      <c r="C154" s="329" t="s">
        <v>369</v>
      </c>
      <c r="D154" s="277"/>
      <c r="E154" s="277"/>
      <c r="F154" s="330" t="s">
        <v>370</v>
      </c>
      <c r="G154" s="277"/>
      <c r="H154" s="329" t="s">
        <v>404</v>
      </c>
      <c r="I154" s="329" t="s">
        <v>366</v>
      </c>
      <c r="J154" s="329">
        <v>50</v>
      </c>
      <c r="K154" s="325"/>
    </row>
    <row r="155" s="1" customFormat="1" ht="15" customHeight="1">
      <c r="B155" s="302"/>
      <c r="C155" s="329" t="s">
        <v>372</v>
      </c>
      <c r="D155" s="277"/>
      <c r="E155" s="277"/>
      <c r="F155" s="330" t="s">
        <v>364</v>
      </c>
      <c r="G155" s="277"/>
      <c r="H155" s="329" t="s">
        <v>404</v>
      </c>
      <c r="I155" s="329" t="s">
        <v>374</v>
      </c>
      <c r="J155" s="329"/>
      <c r="K155" s="325"/>
    </row>
    <row r="156" s="1" customFormat="1" ht="15" customHeight="1">
      <c r="B156" s="302"/>
      <c r="C156" s="329" t="s">
        <v>383</v>
      </c>
      <c r="D156" s="277"/>
      <c r="E156" s="277"/>
      <c r="F156" s="330" t="s">
        <v>370</v>
      </c>
      <c r="G156" s="277"/>
      <c r="H156" s="329" t="s">
        <v>404</v>
      </c>
      <c r="I156" s="329" t="s">
        <v>366</v>
      </c>
      <c r="J156" s="329">
        <v>50</v>
      </c>
      <c r="K156" s="325"/>
    </row>
    <row r="157" s="1" customFormat="1" ht="15" customHeight="1">
      <c r="B157" s="302"/>
      <c r="C157" s="329" t="s">
        <v>391</v>
      </c>
      <c r="D157" s="277"/>
      <c r="E157" s="277"/>
      <c r="F157" s="330" t="s">
        <v>370</v>
      </c>
      <c r="G157" s="277"/>
      <c r="H157" s="329" t="s">
        <v>404</v>
      </c>
      <c r="I157" s="329" t="s">
        <v>366</v>
      </c>
      <c r="J157" s="329">
        <v>50</v>
      </c>
      <c r="K157" s="325"/>
    </row>
    <row r="158" s="1" customFormat="1" ht="15" customHeight="1">
      <c r="B158" s="302"/>
      <c r="C158" s="329" t="s">
        <v>389</v>
      </c>
      <c r="D158" s="277"/>
      <c r="E158" s="277"/>
      <c r="F158" s="330" t="s">
        <v>370</v>
      </c>
      <c r="G158" s="277"/>
      <c r="H158" s="329" t="s">
        <v>404</v>
      </c>
      <c r="I158" s="329" t="s">
        <v>366</v>
      </c>
      <c r="J158" s="329">
        <v>50</v>
      </c>
      <c r="K158" s="325"/>
    </row>
    <row r="159" s="1" customFormat="1" ht="15" customHeight="1">
      <c r="B159" s="302"/>
      <c r="C159" s="329" t="s">
        <v>93</v>
      </c>
      <c r="D159" s="277"/>
      <c r="E159" s="277"/>
      <c r="F159" s="330" t="s">
        <v>364</v>
      </c>
      <c r="G159" s="277"/>
      <c r="H159" s="329" t="s">
        <v>426</v>
      </c>
      <c r="I159" s="329" t="s">
        <v>366</v>
      </c>
      <c r="J159" s="329" t="s">
        <v>427</v>
      </c>
      <c r="K159" s="325"/>
    </row>
    <row r="160" s="1" customFormat="1" ht="15" customHeight="1">
      <c r="B160" s="302"/>
      <c r="C160" s="329" t="s">
        <v>428</v>
      </c>
      <c r="D160" s="277"/>
      <c r="E160" s="277"/>
      <c r="F160" s="330" t="s">
        <v>364</v>
      </c>
      <c r="G160" s="277"/>
      <c r="H160" s="329" t="s">
        <v>429</v>
      </c>
      <c r="I160" s="329" t="s">
        <v>399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430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358</v>
      </c>
      <c r="D166" s="292"/>
      <c r="E166" s="292"/>
      <c r="F166" s="292" t="s">
        <v>359</v>
      </c>
      <c r="G166" s="334"/>
      <c r="H166" s="335" t="s">
        <v>55</v>
      </c>
      <c r="I166" s="335" t="s">
        <v>58</v>
      </c>
      <c r="J166" s="292" t="s">
        <v>360</v>
      </c>
      <c r="K166" s="269"/>
    </row>
    <row r="167" s="1" customFormat="1" ht="17.25" customHeight="1">
      <c r="B167" s="270"/>
      <c r="C167" s="294" t="s">
        <v>361</v>
      </c>
      <c r="D167" s="294"/>
      <c r="E167" s="294"/>
      <c r="F167" s="295" t="s">
        <v>362</v>
      </c>
      <c r="G167" s="336"/>
      <c r="H167" s="337"/>
      <c r="I167" s="337"/>
      <c r="J167" s="294" t="s">
        <v>363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367</v>
      </c>
      <c r="D169" s="277"/>
      <c r="E169" s="277"/>
      <c r="F169" s="300" t="s">
        <v>364</v>
      </c>
      <c r="G169" s="277"/>
      <c r="H169" s="277" t="s">
        <v>404</v>
      </c>
      <c r="I169" s="277" t="s">
        <v>366</v>
      </c>
      <c r="J169" s="277">
        <v>120</v>
      </c>
      <c r="K169" s="325"/>
    </row>
    <row r="170" s="1" customFormat="1" ht="15" customHeight="1">
      <c r="B170" s="302"/>
      <c r="C170" s="277" t="s">
        <v>413</v>
      </c>
      <c r="D170" s="277"/>
      <c r="E170" s="277"/>
      <c r="F170" s="300" t="s">
        <v>364</v>
      </c>
      <c r="G170" s="277"/>
      <c r="H170" s="277" t="s">
        <v>414</v>
      </c>
      <c r="I170" s="277" t="s">
        <v>366</v>
      </c>
      <c r="J170" s="277" t="s">
        <v>415</v>
      </c>
      <c r="K170" s="325"/>
    </row>
    <row r="171" s="1" customFormat="1" ht="15" customHeight="1">
      <c r="B171" s="302"/>
      <c r="C171" s="277" t="s">
        <v>312</v>
      </c>
      <c r="D171" s="277"/>
      <c r="E171" s="277"/>
      <c r="F171" s="300" t="s">
        <v>364</v>
      </c>
      <c r="G171" s="277"/>
      <c r="H171" s="277" t="s">
        <v>431</v>
      </c>
      <c r="I171" s="277" t="s">
        <v>366</v>
      </c>
      <c r="J171" s="277" t="s">
        <v>415</v>
      </c>
      <c r="K171" s="325"/>
    </row>
    <row r="172" s="1" customFormat="1" ht="15" customHeight="1">
      <c r="B172" s="302"/>
      <c r="C172" s="277" t="s">
        <v>369</v>
      </c>
      <c r="D172" s="277"/>
      <c r="E172" s="277"/>
      <c r="F172" s="300" t="s">
        <v>370</v>
      </c>
      <c r="G172" s="277"/>
      <c r="H172" s="277" t="s">
        <v>431</v>
      </c>
      <c r="I172" s="277" t="s">
        <v>366</v>
      </c>
      <c r="J172" s="277">
        <v>50</v>
      </c>
      <c r="K172" s="325"/>
    </row>
    <row r="173" s="1" customFormat="1" ht="15" customHeight="1">
      <c r="B173" s="302"/>
      <c r="C173" s="277" t="s">
        <v>372</v>
      </c>
      <c r="D173" s="277"/>
      <c r="E173" s="277"/>
      <c r="F173" s="300" t="s">
        <v>364</v>
      </c>
      <c r="G173" s="277"/>
      <c r="H173" s="277" t="s">
        <v>431</v>
      </c>
      <c r="I173" s="277" t="s">
        <v>374</v>
      </c>
      <c r="J173" s="277"/>
      <c r="K173" s="325"/>
    </row>
    <row r="174" s="1" customFormat="1" ht="15" customHeight="1">
      <c r="B174" s="302"/>
      <c r="C174" s="277" t="s">
        <v>383</v>
      </c>
      <c r="D174" s="277"/>
      <c r="E174" s="277"/>
      <c r="F174" s="300" t="s">
        <v>370</v>
      </c>
      <c r="G174" s="277"/>
      <c r="H174" s="277" t="s">
        <v>431</v>
      </c>
      <c r="I174" s="277" t="s">
        <v>366</v>
      </c>
      <c r="J174" s="277">
        <v>50</v>
      </c>
      <c r="K174" s="325"/>
    </row>
    <row r="175" s="1" customFormat="1" ht="15" customHeight="1">
      <c r="B175" s="302"/>
      <c r="C175" s="277" t="s">
        <v>391</v>
      </c>
      <c r="D175" s="277"/>
      <c r="E175" s="277"/>
      <c r="F175" s="300" t="s">
        <v>370</v>
      </c>
      <c r="G175" s="277"/>
      <c r="H175" s="277" t="s">
        <v>431</v>
      </c>
      <c r="I175" s="277" t="s">
        <v>366</v>
      </c>
      <c r="J175" s="277">
        <v>50</v>
      </c>
      <c r="K175" s="325"/>
    </row>
    <row r="176" s="1" customFormat="1" ht="15" customHeight="1">
      <c r="B176" s="302"/>
      <c r="C176" s="277" t="s">
        <v>389</v>
      </c>
      <c r="D176" s="277"/>
      <c r="E176" s="277"/>
      <c r="F176" s="300" t="s">
        <v>370</v>
      </c>
      <c r="G176" s="277"/>
      <c r="H176" s="277" t="s">
        <v>431</v>
      </c>
      <c r="I176" s="277" t="s">
        <v>366</v>
      </c>
      <c r="J176" s="277">
        <v>50</v>
      </c>
      <c r="K176" s="325"/>
    </row>
    <row r="177" s="1" customFormat="1" ht="15" customHeight="1">
      <c r="B177" s="302"/>
      <c r="C177" s="277" t="s">
        <v>107</v>
      </c>
      <c r="D177" s="277"/>
      <c r="E177" s="277"/>
      <c r="F177" s="300" t="s">
        <v>364</v>
      </c>
      <c r="G177" s="277"/>
      <c r="H177" s="277" t="s">
        <v>432</v>
      </c>
      <c r="I177" s="277" t="s">
        <v>433</v>
      </c>
      <c r="J177" s="277"/>
      <c r="K177" s="325"/>
    </row>
    <row r="178" s="1" customFormat="1" ht="15" customHeight="1">
      <c r="B178" s="302"/>
      <c r="C178" s="277" t="s">
        <v>58</v>
      </c>
      <c r="D178" s="277"/>
      <c r="E178" s="277"/>
      <c r="F178" s="300" t="s">
        <v>364</v>
      </c>
      <c r="G178" s="277"/>
      <c r="H178" s="277" t="s">
        <v>434</v>
      </c>
      <c r="I178" s="277" t="s">
        <v>435</v>
      </c>
      <c r="J178" s="277">
        <v>1</v>
      </c>
      <c r="K178" s="325"/>
    </row>
    <row r="179" s="1" customFormat="1" ht="15" customHeight="1">
      <c r="B179" s="302"/>
      <c r="C179" s="277" t="s">
        <v>54</v>
      </c>
      <c r="D179" s="277"/>
      <c r="E179" s="277"/>
      <c r="F179" s="300" t="s">
        <v>364</v>
      </c>
      <c r="G179" s="277"/>
      <c r="H179" s="277" t="s">
        <v>436</v>
      </c>
      <c r="I179" s="277" t="s">
        <v>366</v>
      </c>
      <c r="J179" s="277">
        <v>20</v>
      </c>
      <c r="K179" s="325"/>
    </row>
    <row r="180" s="1" customFormat="1" ht="15" customHeight="1">
      <c r="B180" s="302"/>
      <c r="C180" s="277" t="s">
        <v>55</v>
      </c>
      <c r="D180" s="277"/>
      <c r="E180" s="277"/>
      <c r="F180" s="300" t="s">
        <v>364</v>
      </c>
      <c r="G180" s="277"/>
      <c r="H180" s="277" t="s">
        <v>437</v>
      </c>
      <c r="I180" s="277" t="s">
        <v>366</v>
      </c>
      <c r="J180" s="277">
        <v>255</v>
      </c>
      <c r="K180" s="325"/>
    </row>
    <row r="181" s="1" customFormat="1" ht="15" customHeight="1">
      <c r="B181" s="302"/>
      <c r="C181" s="277" t="s">
        <v>108</v>
      </c>
      <c r="D181" s="277"/>
      <c r="E181" s="277"/>
      <c r="F181" s="300" t="s">
        <v>364</v>
      </c>
      <c r="G181" s="277"/>
      <c r="H181" s="277" t="s">
        <v>328</v>
      </c>
      <c r="I181" s="277" t="s">
        <v>366</v>
      </c>
      <c r="J181" s="277">
        <v>10</v>
      </c>
      <c r="K181" s="325"/>
    </row>
    <row r="182" s="1" customFormat="1" ht="15" customHeight="1">
      <c r="B182" s="302"/>
      <c r="C182" s="277" t="s">
        <v>109</v>
      </c>
      <c r="D182" s="277"/>
      <c r="E182" s="277"/>
      <c r="F182" s="300" t="s">
        <v>364</v>
      </c>
      <c r="G182" s="277"/>
      <c r="H182" s="277" t="s">
        <v>438</v>
      </c>
      <c r="I182" s="277" t="s">
        <v>399</v>
      </c>
      <c r="J182" s="277"/>
      <c r="K182" s="325"/>
    </row>
    <row r="183" s="1" customFormat="1" ht="15" customHeight="1">
      <c r="B183" s="302"/>
      <c r="C183" s="277" t="s">
        <v>439</v>
      </c>
      <c r="D183" s="277"/>
      <c r="E183" s="277"/>
      <c r="F183" s="300" t="s">
        <v>364</v>
      </c>
      <c r="G183" s="277"/>
      <c r="H183" s="277" t="s">
        <v>440</v>
      </c>
      <c r="I183" s="277" t="s">
        <v>399</v>
      </c>
      <c r="J183" s="277"/>
      <c r="K183" s="325"/>
    </row>
    <row r="184" s="1" customFormat="1" ht="15" customHeight="1">
      <c r="B184" s="302"/>
      <c r="C184" s="277" t="s">
        <v>428</v>
      </c>
      <c r="D184" s="277"/>
      <c r="E184" s="277"/>
      <c r="F184" s="300" t="s">
        <v>364</v>
      </c>
      <c r="G184" s="277"/>
      <c r="H184" s="277" t="s">
        <v>441</v>
      </c>
      <c r="I184" s="277" t="s">
        <v>399</v>
      </c>
      <c r="J184" s="277"/>
      <c r="K184" s="325"/>
    </row>
    <row r="185" s="1" customFormat="1" ht="15" customHeight="1">
      <c r="B185" s="302"/>
      <c r="C185" s="277" t="s">
        <v>111</v>
      </c>
      <c r="D185" s="277"/>
      <c r="E185" s="277"/>
      <c r="F185" s="300" t="s">
        <v>370</v>
      </c>
      <c r="G185" s="277"/>
      <c r="H185" s="277" t="s">
        <v>442</v>
      </c>
      <c r="I185" s="277" t="s">
        <v>366</v>
      </c>
      <c r="J185" s="277">
        <v>50</v>
      </c>
      <c r="K185" s="325"/>
    </row>
    <row r="186" s="1" customFormat="1" ht="15" customHeight="1">
      <c r="B186" s="302"/>
      <c r="C186" s="277" t="s">
        <v>443</v>
      </c>
      <c r="D186" s="277"/>
      <c r="E186" s="277"/>
      <c r="F186" s="300" t="s">
        <v>370</v>
      </c>
      <c r="G186" s="277"/>
      <c r="H186" s="277" t="s">
        <v>444</v>
      </c>
      <c r="I186" s="277" t="s">
        <v>445</v>
      </c>
      <c r="J186" s="277"/>
      <c r="K186" s="325"/>
    </row>
    <row r="187" s="1" customFormat="1" ht="15" customHeight="1">
      <c r="B187" s="302"/>
      <c r="C187" s="277" t="s">
        <v>446</v>
      </c>
      <c r="D187" s="277"/>
      <c r="E187" s="277"/>
      <c r="F187" s="300" t="s">
        <v>370</v>
      </c>
      <c r="G187" s="277"/>
      <c r="H187" s="277" t="s">
        <v>447</v>
      </c>
      <c r="I187" s="277" t="s">
        <v>445</v>
      </c>
      <c r="J187" s="277"/>
      <c r="K187" s="325"/>
    </row>
    <row r="188" s="1" customFormat="1" ht="15" customHeight="1">
      <c r="B188" s="302"/>
      <c r="C188" s="277" t="s">
        <v>448</v>
      </c>
      <c r="D188" s="277"/>
      <c r="E188" s="277"/>
      <c r="F188" s="300" t="s">
        <v>370</v>
      </c>
      <c r="G188" s="277"/>
      <c r="H188" s="277" t="s">
        <v>449</v>
      </c>
      <c r="I188" s="277" t="s">
        <v>445</v>
      </c>
      <c r="J188" s="277"/>
      <c r="K188" s="325"/>
    </row>
    <row r="189" s="1" customFormat="1" ht="15" customHeight="1">
      <c r="B189" s="302"/>
      <c r="C189" s="338" t="s">
        <v>450</v>
      </c>
      <c r="D189" s="277"/>
      <c r="E189" s="277"/>
      <c r="F189" s="300" t="s">
        <v>370</v>
      </c>
      <c r="G189" s="277"/>
      <c r="H189" s="277" t="s">
        <v>451</v>
      </c>
      <c r="I189" s="277" t="s">
        <v>452</v>
      </c>
      <c r="J189" s="339" t="s">
        <v>453</v>
      </c>
      <c r="K189" s="325"/>
    </row>
    <row r="190" s="16" customFormat="1" ht="15" customHeight="1">
      <c r="B190" s="340"/>
      <c r="C190" s="341" t="s">
        <v>454</v>
      </c>
      <c r="D190" s="342"/>
      <c r="E190" s="342"/>
      <c r="F190" s="343" t="s">
        <v>370</v>
      </c>
      <c r="G190" s="342"/>
      <c r="H190" s="342" t="s">
        <v>455</v>
      </c>
      <c r="I190" s="342" t="s">
        <v>452</v>
      </c>
      <c r="J190" s="344" t="s">
        <v>453</v>
      </c>
      <c r="K190" s="345"/>
    </row>
    <row r="191" s="1" customFormat="1" ht="15" customHeight="1">
      <c r="B191" s="302"/>
      <c r="C191" s="338" t="s">
        <v>43</v>
      </c>
      <c r="D191" s="277"/>
      <c r="E191" s="277"/>
      <c r="F191" s="300" t="s">
        <v>364</v>
      </c>
      <c r="G191" s="277"/>
      <c r="H191" s="274" t="s">
        <v>456</v>
      </c>
      <c r="I191" s="277" t="s">
        <v>457</v>
      </c>
      <c r="J191" s="277"/>
      <c r="K191" s="325"/>
    </row>
    <row r="192" s="1" customFormat="1" ht="15" customHeight="1">
      <c r="B192" s="302"/>
      <c r="C192" s="338" t="s">
        <v>458</v>
      </c>
      <c r="D192" s="277"/>
      <c r="E192" s="277"/>
      <c r="F192" s="300" t="s">
        <v>364</v>
      </c>
      <c r="G192" s="277"/>
      <c r="H192" s="277" t="s">
        <v>459</v>
      </c>
      <c r="I192" s="277" t="s">
        <v>399</v>
      </c>
      <c r="J192" s="277"/>
      <c r="K192" s="325"/>
    </row>
    <row r="193" s="1" customFormat="1" ht="15" customHeight="1">
      <c r="B193" s="302"/>
      <c r="C193" s="338" t="s">
        <v>460</v>
      </c>
      <c r="D193" s="277"/>
      <c r="E193" s="277"/>
      <c r="F193" s="300" t="s">
        <v>364</v>
      </c>
      <c r="G193" s="277"/>
      <c r="H193" s="277" t="s">
        <v>461</v>
      </c>
      <c r="I193" s="277" t="s">
        <v>399</v>
      </c>
      <c r="J193" s="277"/>
      <c r="K193" s="325"/>
    </row>
    <row r="194" s="1" customFormat="1" ht="15" customHeight="1">
      <c r="B194" s="302"/>
      <c r="C194" s="338" t="s">
        <v>462</v>
      </c>
      <c r="D194" s="277"/>
      <c r="E194" s="277"/>
      <c r="F194" s="300" t="s">
        <v>370</v>
      </c>
      <c r="G194" s="277"/>
      <c r="H194" s="277" t="s">
        <v>463</v>
      </c>
      <c r="I194" s="277" t="s">
        <v>399</v>
      </c>
      <c r="J194" s="277"/>
      <c r="K194" s="325"/>
    </row>
    <row r="195" s="1" customFormat="1" ht="15" customHeight="1">
      <c r="B195" s="331"/>
      <c r="C195" s="346"/>
      <c r="D195" s="311"/>
      <c r="E195" s="311"/>
      <c r="F195" s="311"/>
      <c r="G195" s="311"/>
      <c r="H195" s="311"/>
      <c r="I195" s="311"/>
      <c r="J195" s="311"/>
      <c r="K195" s="332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313"/>
      <c r="C197" s="323"/>
      <c r="D197" s="323"/>
      <c r="E197" s="323"/>
      <c r="F197" s="333"/>
      <c r="G197" s="323"/>
      <c r="H197" s="323"/>
      <c r="I197" s="323"/>
      <c r="J197" s="323"/>
      <c r="K197" s="313"/>
    </row>
    <row r="198" s="1" customFormat="1" ht="18.75" customHeight="1">
      <c r="B198" s="285"/>
      <c r="C198" s="285"/>
      <c r="D198" s="285"/>
      <c r="E198" s="285"/>
      <c r="F198" s="285"/>
      <c r="G198" s="285"/>
      <c r="H198" s="285"/>
      <c r="I198" s="285"/>
      <c r="J198" s="285"/>
      <c r="K198" s="285"/>
    </row>
    <row r="199" s="1" customFormat="1" ht="13.5">
      <c r="B199" s="264"/>
      <c r="C199" s="265"/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1">
      <c r="B200" s="267"/>
      <c r="C200" s="268" t="s">
        <v>464</v>
      </c>
      <c r="D200" s="268"/>
      <c r="E200" s="268"/>
      <c r="F200" s="268"/>
      <c r="G200" s="268"/>
      <c r="H200" s="268"/>
      <c r="I200" s="268"/>
      <c r="J200" s="268"/>
      <c r="K200" s="269"/>
    </row>
    <row r="201" s="1" customFormat="1" ht="25.5" customHeight="1">
      <c r="B201" s="267"/>
      <c r="C201" s="347" t="s">
        <v>465</v>
      </c>
      <c r="D201" s="347"/>
      <c r="E201" s="347"/>
      <c r="F201" s="347" t="s">
        <v>466</v>
      </c>
      <c r="G201" s="348"/>
      <c r="H201" s="347" t="s">
        <v>467</v>
      </c>
      <c r="I201" s="347"/>
      <c r="J201" s="347"/>
      <c r="K201" s="269"/>
    </row>
    <row r="202" s="1" customFormat="1" ht="5.25" customHeight="1">
      <c r="B202" s="302"/>
      <c r="C202" s="297"/>
      <c r="D202" s="297"/>
      <c r="E202" s="297"/>
      <c r="F202" s="297"/>
      <c r="G202" s="323"/>
      <c r="H202" s="297"/>
      <c r="I202" s="297"/>
      <c r="J202" s="297"/>
      <c r="K202" s="325"/>
    </row>
    <row r="203" s="1" customFormat="1" ht="15" customHeight="1">
      <c r="B203" s="302"/>
      <c r="C203" s="277" t="s">
        <v>457</v>
      </c>
      <c r="D203" s="277"/>
      <c r="E203" s="277"/>
      <c r="F203" s="300" t="s">
        <v>44</v>
      </c>
      <c r="G203" s="277"/>
      <c r="H203" s="277" t="s">
        <v>468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45</v>
      </c>
      <c r="G204" s="277"/>
      <c r="H204" s="277" t="s">
        <v>469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48</v>
      </c>
      <c r="G205" s="277"/>
      <c r="H205" s="277" t="s">
        <v>470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46</v>
      </c>
      <c r="G206" s="277"/>
      <c r="H206" s="277" t="s">
        <v>471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 t="s">
        <v>47</v>
      </c>
      <c r="G207" s="277"/>
      <c r="H207" s="277" t="s">
        <v>472</v>
      </c>
      <c r="I207" s="277"/>
      <c r="J207" s="277"/>
      <c r="K207" s="325"/>
    </row>
    <row r="208" s="1" customFormat="1" ht="15" customHeight="1">
      <c r="B208" s="302"/>
      <c r="C208" s="277"/>
      <c r="D208" s="277"/>
      <c r="E208" s="277"/>
      <c r="F208" s="300"/>
      <c r="G208" s="277"/>
      <c r="H208" s="277"/>
      <c r="I208" s="277"/>
      <c r="J208" s="277"/>
      <c r="K208" s="325"/>
    </row>
    <row r="209" s="1" customFormat="1" ht="15" customHeight="1">
      <c r="B209" s="302"/>
      <c r="C209" s="277" t="s">
        <v>411</v>
      </c>
      <c r="D209" s="277"/>
      <c r="E209" s="277"/>
      <c r="F209" s="300" t="s">
        <v>80</v>
      </c>
      <c r="G209" s="277"/>
      <c r="H209" s="277" t="s">
        <v>473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306</v>
      </c>
      <c r="G210" s="277"/>
      <c r="H210" s="277" t="s">
        <v>307</v>
      </c>
      <c r="I210" s="277"/>
      <c r="J210" s="277"/>
      <c r="K210" s="325"/>
    </row>
    <row r="211" s="1" customFormat="1" ht="15" customHeight="1">
      <c r="B211" s="302"/>
      <c r="C211" s="277"/>
      <c r="D211" s="277"/>
      <c r="E211" s="277"/>
      <c r="F211" s="300" t="s">
        <v>304</v>
      </c>
      <c r="G211" s="277"/>
      <c r="H211" s="277" t="s">
        <v>474</v>
      </c>
      <c r="I211" s="277"/>
      <c r="J211" s="277"/>
      <c r="K211" s="325"/>
    </row>
    <row r="212" s="1" customFormat="1" ht="15" customHeight="1">
      <c r="B212" s="349"/>
      <c r="C212" s="277"/>
      <c r="D212" s="277"/>
      <c r="E212" s="277"/>
      <c r="F212" s="300" t="s">
        <v>308</v>
      </c>
      <c r="G212" s="338"/>
      <c r="H212" s="329" t="s">
        <v>309</v>
      </c>
      <c r="I212" s="329"/>
      <c r="J212" s="329"/>
      <c r="K212" s="350"/>
    </row>
    <row r="213" s="1" customFormat="1" ht="15" customHeight="1">
      <c r="B213" s="349"/>
      <c r="C213" s="277"/>
      <c r="D213" s="277"/>
      <c r="E213" s="277"/>
      <c r="F213" s="300" t="s">
        <v>310</v>
      </c>
      <c r="G213" s="338"/>
      <c r="H213" s="329" t="s">
        <v>475</v>
      </c>
      <c r="I213" s="329"/>
      <c r="J213" s="329"/>
      <c r="K213" s="350"/>
    </row>
    <row r="214" s="1" customFormat="1" ht="15" customHeight="1">
      <c r="B214" s="349"/>
      <c r="C214" s="277"/>
      <c r="D214" s="277"/>
      <c r="E214" s="277"/>
      <c r="F214" s="300"/>
      <c r="G214" s="338"/>
      <c r="H214" s="329"/>
      <c r="I214" s="329"/>
      <c r="J214" s="329"/>
      <c r="K214" s="350"/>
    </row>
    <row r="215" s="1" customFormat="1" ht="15" customHeight="1">
      <c r="B215" s="349"/>
      <c r="C215" s="277" t="s">
        <v>435</v>
      </c>
      <c r="D215" s="277"/>
      <c r="E215" s="277"/>
      <c r="F215" s="300">
        <v>1</v>
      </c>
      <c r="G215" s="338"/>
      <c r="H215" s="329" t="s">
        <v>476</v>
      </c>
      <c r="I215" s="329"/>
      <c r="J215" s="329"/>
      <c r="K215" s="350"/>
    </row>
    <row r="216" s="1" customFormat="1" ht="15" customHeight="1">
      <c r="B216" s="349"/>
      <c r="C216" s="277"/>
      <c r="D216" s="277"/>
      <c r="E216" s="277"/>
      <c r="F216" s="300">
        <v>2</v>
      </c>
      <c r="G216" s="338"/>
      <c r="H216" s="329" t="s">
        <v>477</v>
      </c>
      <c r="I216" s="329"/>
      <c r="J216" s="329"/>
      <c r="K216" s="350"/>
    </row>
    <row r="217" s="1" customFormat="1" ht="15" customHeight="1">
      <c r="B217" s="349"/>
      <c r="C217" s="277"/>
      <c r="D217" s="277"/>
      <c r="E217" s="277"/>
      <c r="F217" s="300">
        <v>3</v>
      </c>
      <c r="G217" s="338"/>
      <c r="H217" s="329" t="s">
        <v>478</v>
      </c>
      <c r="I217" s="329"/>
      <c r="J217" s="329"/>
      <c r="K217" s="350"/>
    </row>
    <row r="218" s="1" customFormat="1" ht="15" customHeight="1">
      <c r="B218" s="349"/>
      <c r="C218" s="277"/>
      <c r="D218" s="277"/>
      <c r="E218" s="277"/>
      <c r="F218" s="300">
        <v>4</v>
      </c>
      <c r="G218" s="338"/>
      <c r="H218" s="329" t="s">
        <v>479</v>
      </c>
      <c r="I218" s="329"/>
      <c r="J218" s="329"/>
      <c r="K218" s="350"/>
    </row>
    <row r="219" s="1" customFormat="1" ht="12.75" customHeight="1">
      <c r="B219" s="351"/>
      <c r="C219" s="352"/>
      <c r="D219" s="352"/>
      <c r="E219" s="352"/>
      <c r="F219" s="352"/>
      <c r="G219" s="352"/>
      <c r="H219" s="352"/>
      <c r="I219" s="352"/>
      <c r="J219" s="352"/>
      <c r="K219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OSS Brno Příprava staveb (oss)</dc:creator>
  <cp:lastModifiedBy>OSS Brno Příprava staveb (oss)</cp:lastModifiedBy>
  <dcterms:created xsi:type="dcterms:W3CDTF">2025-09-12T05:28:48Z</dcterms:created>
  <dcterms:modified xsi:type="dcterms:W3CDTF">2025-09-12T05:28:59Z</dcterms:modified>
</cp:coreProperties>
</file>